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 полугодие 2016" sheetId="1" r:id="rId1"/>
  </sheets>
  <definedNames/>
  <calcPr fullCalcOnLoad="1"/>
</workbook>
</file>

<file path=xl/sharedStrings.xml><?xml version="1.0" encoding="utf-8"?>
<sst xmlns="http://schemas.openxmlformats.org/spreadsheetml/2006/main" count="156" uniqueCount="52">
  <si>
    <t>№ п/п</t>
  </si>
  <si>
    <t>Наименование муниципальной программы (подпрограммы)</t>
  </si>
  <si>
    <t>4.1.</t>
  </si>
  <si>
    <t>4.2.</t>
  </si>
  <si>
    <t>4.3.</t>
  </si>
  <si>
    <t>5.1.</t>
  </si>
  <si>
    <t>5.2.</t>
  </si>
  <si>
    <t>2.1.</t>
  </si>
  <si>
    <t>2.2.</t>
  </si>
  <si>
    <t>3.1.</t>
  </si>
  <si>
    <t>3.2.</t>
  </si>
  <si>
    <t>1.1.</t>
  </si>
  <si>
    <t>1.2.</t>
  </si>
  <si>
    <t>всего</t>
  </si>
  <si>
    <t>фб</t>
  </si>
  <si>
    <t>об</t>
  </si>
  <si>
    <t>мб</t>
  </si>
  <si>
    <t>Итого</t>
  </si>
  <si>
    <t>Подпрограмма 1 "Профилактика правонарушений и террористических угроз в Подпорожском  городском поселении"</t>
  </si>
  <si>
    <t>Подпрограмма 2 "Предупреждение и ликвидация чрезвычайных ситуаций на территории Подпорожского  городского поселения"</t>
  </si>
  <si>
    <t>Безопасность Подпорожского городского поселения на 2015-2017 годы</t>
  </si>
  <si>
    <t>Развитие автомобильных дорог  МО «Подпорожское городское поселение»  на 2014 -2016 годы</t>
  </si>
  <si>
    <t>Подпрограмма 1. «Содержание и ремонт автомобильных дорог общего пользования местного значения, дворовых территорий и проездов к дворовым территориям многоквартирных домов   МО «Подпорожское городское поселение» на 2014-2016 годы»</t>
  </si>
  <si>
    <t>Подпрограмма 2. «Обеспечение безопасности дорожного движения» МО «Подпорожское городское поселение» на 2014-2016 годы»</t>
  </si>
  <si>
    <t>Обеспечение устойчивого функционирования и развития коммунальной и инженерной инфраструктуры, повышение энергоэффективности и благоустройство территории Подпорожского городского поселения на 2015-2017 годы</t>
  </si>
  <si>
    <t>Подпрограмма 1 "Развитие коммунальной и инженерной инфраструктуры Подпорожского городского поселения на 2015-2017 годы и предупреждение ситуаций, связанных с нарушением функционирования ЖКХ"</t>
  </si>
  <si>
    <t>Подпрограмма 2 "Повышение энергетической эффективности на 2015-2017 годы"</t>
  </si>
  <si>
    <t>Подпрограмма 3 "Благоустройство территории Подпорожского городского поселения на 2015-2017 годы"</t>
  </si>
  <si>
    <t>Культура в Подпорожском городском поселении на 2015 – 2017 годы</t>
  </si>
  <si>
    <t>Подпрограмма 1. «Сохранение и развитие культурного наследия и культурного потенциала населения Подпорожского городского поселения на 2015-2017 годы»</t>
  </si>
  <si>
    <t>Подпрограмма 2. «Развитие библиотечного обслуживания в Подпорожском городском поседении на 2015-2017 годы»</t>
  </si>
  <si>
    <t>Развитие молодежной политики, физической культуры и спорта в Подпорожском городском поселении на 2015 – 2017 годы</t>
  </si>
  <si>
    <t>Подпрограмма 1 «Развитие молодежной политики в Подпорожском городском поселении  на 2015 – 2017 годы»</t>
  </si>
  <si>
    <t>Подпрограмма 2 «Развитие физической культуры и  спорта в Подпорожском городском поселении на 2015 – 2017 годы»</t>
  </si>
  <si>
    <t>Обеспечение качественным жильём граждан и улучшение жилищных условий на территории Подпорожского городского поселения на 2014 – 2016 годы</t>
  </si>
  <si>
    <t>Улучшение жилищных условий молодых граждан и молодых семей Подпорожского городского поселения на 2014 – 2016 годы</t>
  </si>
  <si>
    <t>Поддержка  граждан,   нуждающихся   в улучшении жилищных условий,   на  основе  принципов ипотечного кредитования в Подпорожском городском поселении на 2015 – 2016 годы</t>
  </si>
  <si>
    <t>6.1.</t>
  </si>
  <si>
    <t>6.2.</t>
  </si>
  <si>
    <t>Переселение граждан из аварийного муниципального жилищного фонда, подлежащего сносу на территории муниципального образования  «Подпорожское городское поселение Подпорожского муниципального  района 
Ленинградской области» в 2014 – 2016 годах</t>
  </si>
  <si>
    <t>6.3.</t>
  </si>
  <si>
    <t>Содействие развитию малого и среднего предпринимательства   в  Подпорожском городском поселении на 2015-2017 годы</t>
  </si>
  <si>
    <t>Организация транспортного обслуживания населения на территории Подпорожского городского поселения на 2015-2017 годы</t>
  </si>
  <si>
    <t>Управление муниципальной собственностью и земельными ресурсами МО «Подпорожское городское поселение» на 2015-2017 годы</t>
  </si>
  <si>
    <t>Оперативный отчет о реализации муниципальных программ МО "Подпорожское городское поселение" в 1 полугодии 2016 года</t>
  </si>
  <si>
    <t>План финансирования на 2016 год</t>
  </si>
  <si>
    <t>Фактическое финансирование в 1 полугодии 2016 года</t>
  </si>
  <si>
    <t>% финансирования в 1 полугодии 2016 года</t>
  </si>
  <si>
    <t>6.4.</t>
  </si>
  <si>
    <t>Оказание помощи гражданам, пострадавшим в результате пожара муниципального жилого фонда муниципального образования "Подпорожское городское поселение Подпорожского муниципального района Ленинградской области"</t>
  </si>
  <si>
    <t>Развитие части территории  МО «Подпорожское городское  поселение» на 2014-2016 годы</t>
  </si>
  <si>
    <t>Развитие частей территории города Подпорожье, являющегося административным центром муниципального образования "Подпорожское городское поселение Подпорожского муниципального района Ленинградской области" на 2016-2020 годы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</si>
</sst>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left" vertical="center" wrapText="1"/>
    </xf>
    <xf numFmtId="4" fontId="43" fillId="0" borderId="10" xfId="0" applyNumberFormat="1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49" fontId="42" fillId="0" borderId="11" xfId="0" applyNumberFormat="1" applyFont="1" applyBorder="1" applyAlignment="1">
      <alignment horizontal="left" vertical="center" wrapText="1"/>
    </xf>
    <xf numFmtId="49" fontId="42" fillId="0" borderId="12" xfId="0" applyNumberFormat="1" applyFont="1" applyBorder="1" applyAlignment="1">
      <alignment horizontal="left" vertical="center" wrapText="1"/>
    </xf>
    <xf numFmtId="49" fontId="42" fillId="0" borderId="13" xfId="0" applyNumberFormat="1" applyFont="1" applyBorder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49" fontId="48" fillId="0" borderId="11" xfId="0" applyNumberFormat="1" applyFont="1" applyBorder="1" applyAlignment="1">
      <alignment horizontal="left" vertical="center" wrapText="1"/>
    </xf>
    <xf numFmtId="49" fontId="48" fillId="0" borderId="12" xfId="0" applyNumberFormat="1" applyFont="1" applyBorder="1" applyAlignment="1">
      <alignment horizontal="left" vertical="center" wrapText="1"/>
    </xf>
    <xf numFmtId="49" fontId="48" fillId="0" borderId="13" xfId="0" applyNumberFormat="1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2" max="2" width="40.140625" style="0" customWidth="1"/>
    <col min="3" max="3" width="10.00390625" style="0" customWidth="1"/>
    <col min="4" max="4" width="16.140625" style="0" customWidth="1"/>
    <col min="5" max="5" width="15.421875" style="0" customWidth="1"/>
    <col min="6" max="6" width="15.57421875" style="0" customWidth="1"/>
  </cols>
  <sheetData>
    <row r="1" spans="1:6" ht="44.25" customHeight="1">
      <c r="A1" s="23" t="s">
        <v>44</v>
      </c>
      <c r="B1" s="23"/>
      <c r="C1" s="23"/>
      <c r="D1" s="23"/>
      <c r="E1" s="23"/>
      <c r="F1" s="23"/>
    </row>
    <row r="3" spans="1:6" ht="60">
      <c r="A3" s="2" t="s">
        <v>0</v>
      </c>
      <c r="B3" s="2" t="s">
        <v>1</v>
      </c>
      <c r="C3" s="2"/>
      <c r="D3" s="2" t="s">
        <v>45</v>
      </c>
      <c r="E3" s="2" t="s">
        <v>46</v>
      </c>
      <c r="F3" s="2" t="s">
        <v>47</v>
      </c>
    </row>
    <row r="4" spans="1:6" ht="26.25" customHeight="1">
      <c r="A4" s="17">
        <v>1</v>
      </c>
      <c r="B4" s="24" t="s">
        <v>21</v>
      </c>
      <c r="C4" s="10" t="s">
        <v>13</v>
      </c>
      <c r="D4" s="5">
        <f>SUM(D5:D7)</f>
        <v>35299.76</v>
      </c>
      <c r="E4" s="5">
        <f>SUM(E5:E7)</f>
        <v>11359.295999999998</v>
      </c>
      <c r="F4" s="5">
        <f>E4/D4*100</f>
        <v>32.17952756619308</v>
      </c>
    </row>
    <row r="5" spans="1:6" ht="19.5" customHeight="1">
      <c r="A5" s="18"/>
      <c r="B5" s="25"/>
      <c r="C5" s="10" t="s">
        <v>14</v>
      </c>
      <c r="D5" s="9">
        <f aca="true" t="shared" si="0" ref="D5:E7">SUM(D9+D13)</f>
        <v>0</v>
      </c>
      <c r="E5" s="9">
        <f t="shared" si="0"/>
        <v>0</v>
      </c>
      <c r="F5" s="9"/>
    </row>
    <row r="6" spans="1:6" ht="19.5" customHeight="1">
      <c r="A6" s="18"/>
      <c r="B6" s="25"/>
      <c r="C6" s="10" t="s">
        <v>15</v>
      </c>
      <c r="D6" s="9">
        <f t="shared" si="0"/>
        <v>9284.86</v>
      </c>
      <c r="E6" s="9">
        <f t="shared" si="0"/>
        <v>0</v>
      </c>
      <c r="F6" s="9">
        <f aca="true" t="shared" si="1" ref="F6:F67">E6/D6*100</f>
        <v>0</v>
      </c>
    </row>
    <row r="7" spans="1:6" ht="19.5" customHeight="1">
      <c r="A7" s="19"/>
      <c r="B7" s="26"/>
      <c r="C7" s="10" t="s">
        <v>16</v>
      </c>
      <c r="D7" s="9">
        <f t="shared" si="0"/>
        <v>26014.9</v>
      </c>
      <c r="E7" s="9">
        <f t="shared" si="0"/>
        <v>11359.295999999998</v>
      </c>
      <c r="F7" s="9">
        <f t="shared" si="1"/>
        <v>43.66457683865784</v>
      </c>
    </row>
    <row r="8" spans="1:6" ht="33" customHeight="1">
      <c r="A8" s="17" t="s">
        <v>11</v>
      </c>
      <c r="B8" s="20" t="s">
        <v>22</v>
      </c>
      <c r="C8" s="7" t="s">
        <v>13</v>
      </c>
      <c r="D8" s="6">
        <f>SUM(D9:D11)</f>
        <v>32363.160000000003</v>
      </c>
      <c r="E8" s="6">
        <f>SUM(E9:E11)</f>
        <v>10986.264</v>
      </c>
      <c r="F8" s="5">
        <f t="shared" si="1"/>
        <v>33.946821015005945</v>
      </c>
    </row>
    <row r="9" spans="1:6" ht="24.75" customHeight="1">
      <c r="A9" s="18"/>
      <c r="B9" s="21"/>
      <c r="C9" s="7" t="s">
        <v>14</v>
      </c>
      <c r="D9" s="8"/>
      <c r="E9" s="8"/>
      <c r="F9" s="8"/>
    </row>
    <row r="10" spans="1:6" ht="24.75" customHeight="1">
      <c r="A10" s="18"/>
      <c r="B10" s="21"/>
      <c r="C10" s="7" t="s">
        <v>15</v>
      </c>
      <c r="D10" s="8">
        <f>1412.06+2872.8+5000</f>
        <v>9284.86</v>
      </c>
      <c r="E10" s="8"/>
      <c r="F10" s="8">
        <f t="shared" si="1"/>
        <v>0</v>
      </c>
    </row>
    <row r="11" spans="1:6" ht="24.75" customHeight="1">
      <c r="A11" s="19"/>
      <c r="B11" s="22"/>
      <c r="C11" s="7" t="s">
        <v>16</v>
      </c>
      <c r="D11" s="8">
        <f>5733.2+4019+1200+6183.6+2942.5+3000</f>
        <v>23078.300000000003</v>
      </c>
      <c r="E11" s="8">
        <f>2556.929+3162.053+102+2222.827+2942.455</f>
        <v>10986.264</v>
      </c>
      <c r="F11" s="8">
        <f t="shared" si="1"/>
        <v>47.6043036098846</v>
      </c>
    </row>
    <row r="12" spans="1:6" ht="30.75" customHeight="1">
      <c r="A12" s="17" t="s">
        <v>12</v>
      </c>
      <c r="B12" s="20" t="s">
        <v>23</v>
      </c>
      <c r="C12" s="7" t="s">
        <v>13</v>
      </c>
      <c r="D12" s="6">
        <f>SUM(D13:D15)</f>
        <v>2936.6</v>
      </c>
      <c r="E12" s="6">
        <f>SUM(E13:E15)</f>
        <v>373.032</v>
      </c>
      <c r="F12" s="15">
        <f t="shared" si="1"/>
        <v>12.70285364026425</v>
      </c>
    </row>
    <row r="13" spans="1:6" ht="15.75">
      <c r="A13" s="18"/>
      <c r="B13" s="21"/>
      <c r="C13" s="7" t="s">
        <v>14</v>
      </c>
      <c r="D13" s="8"/>
      <c r="E13" s="8"/>
      <c r="F13" s="8"/>
    </row>
    <row r="14" spans="1:6" ht="15.75">
      <c r="A14" s="18"/>
      <c r="B14" s="21"/>
      <c r="C14" s="7" t="s">
        <v>15</v>
      </c>
      <c r="D14" s="8"/>
      <c r="E14" s="8"/>
      <c r="F14" s="8"/>
    </row>
    <row r="15" spans="1:6" ht="15.75">
      <c r="A15" s="19"/>
      <c r="B15" s="22"/>
      <c r="C15" s="7" t="s">
        <v>16</v>
      </c>
      <c r="D15" s="8">
        <f>1736.6+1200</f>
        <v>2936.6</v>
      </c>
      <c r="E15" s="8">
        <f>373.032</f>
        <v>373.032</v>
      </c>
      <c r="F15" s="8">
        <f t="shared" si="1"/>
        <v>12.70285364026425</v>
      </c>
    </row>
    <row r="16" spans="1:6" ht="30" customHeight="1">
      <c r="A16" s="17">
        <v>2</v>
      </c>
      <c r="B16" s="24" t="s">
        <v>31</v>
      </c>
      <c r="C16" s="10" t="s">
        <v>13</v>
      </c>
      <c r="D16" s="5">
        <f>SUM(D17:D19)</f>
        <v>2823.3999999999996</v>
      </c>
      <c r="E16" s="5">
        <f>SUM(E17:E19)</f>
        <v>355.173</v>
      </c>
      <c r="F16" s="5">
        <f t="shared" si="1"/>
        <v>12.579620315931148</v>
      </c>
    </row>
    <row r="17" spans="1:6" ht="15.75">
      <c r="A17" s="18"/>
      <c r="B17" s="25"/>
      <c r="C17" s="10" t="s">
        <v>14</v>
      </c>
      <c r="D17" s="9">
        <f aca="true" t="shared" si="2" ref="D17:E19">SUM(D21+D25)</f>
        <v>0</v>
      </c>
      <c r="E17" s="9">
        <f t="shared" si="2"/>
        <v>0</v>
      </c>
      <c r="F17" s="9"/>
    </row>
    <row r="18" spans="1:6" ht="15.75">
      <c r="A18" s="18"/>
      <c r="B18" s="25"/>
      <c r="C18" s="10" t="s">
        <v>15</v>
      </c>
      <c r="D18" s="9">
        <f t="shared" si="2"/>
        <v>183.2</v>
      </c>
      <c r="E18" s="9">
        <f t="shared" si="2"/>
        <v>0</v>
      </c>
      <c r="F18" s="9"/>
    </row>
    <row r="19" spans="1:6" ht="15.75">
      <c r="A19" s="19"/>
      <c r="B19" s="26"/>
      <c r="C19" s="10" t="s">
        <v>16</v>
      </c>
      <c r="D19" s="9">
        <f t="shared" si="2"/>
        <v>2640.2</v>
      </c>
      <c r="E19" s="9">
        <f t="shared" si="2"/>
        <v>355.173</v>
      </c>
      <c r="F19" s="9">
        <f t="shared" si="1"/>
        <v>13.452503598212257</v>
      </c>
    </row>
    <row r="20" spans="1:6" ht="30.75" customHeight="1">
      <c r="A20" s="17" t="s">
        <v>7</v>
      </c>
      <c r="B20" s="20" t="s">
        <v>32</v>
      </c>
      <c r="C20" s="7" t="s">
        <v>13</v>
      </c>
      <c r="D20" s="6">
        <f>SUM(D21:D23)</f>
        <v>1435.7</v>
      </c>
      <c r="E20" s="6">
        <f>SUM(E21:E23)</f>
        <v>144.785</v>
      </c>
      <c r="F20" s="6">
        <f t="shared" si="1"/>
        <v>10.084627707738385</v>
      </c>
    </row>
    <row r="21" spans="1:6" ht="15.75">
      <c r="A21" s="18"/>
      <c r="B21" s="21"/>
      <c r="C21" s="7" t="s">
        <v>14</v>
      </c>
      <c r="D21" s="8"/>
      <c r="E21" s="8"/>
      <c r="F21" s="8"/>
    </row>
    <row r="22" spans="1:6" ht="15.75">
      <c r="A22" s="18"/>
      <c r="B22" s="21"/>
      <c r="C22" s="7" t="s">
        <v>15</v>
      </c>
      <c r="D22" s="8">
        <v>183.2</v>
      </c>
      <c r="E22" s="8"/>
      <c r="F22" s="8"/>
    </row>
    <row r="23" spans="1:6" ht="15.75">
      <c r="A23" s="19"/>
      <c r="B23" s="22"/>
      <c r="C23" s="7" t="s">
        <v>16</v>
      </c>
      <c r="D23" s="8">
        <v>1252.5</v>
      </c>
      <c r="E23" s="8">
        <v>144.785</v>
      </c>
      <c r="F23" s="8">
        <f t="shared" si="1"/>
        <v>11.559680638722554</v>
      </c>
    </row>
    <row r="24" spans="1:6" ht="29.25" customHeight="1">
      <c r="A24" s="17" t="s">
        <v>8</v>
      </c>
      <c r="B24" s="20" t="s">
        <v>33</v>
      </c>
      <c r="C24" s="7" t="s">
        <v>13</v>
      </c>
      <c r="D24" s="6">
        <f>SUM(D25:D27)</f>
        <v>1387.7</v>
      </c>
      <c r="E24" s="6">
        <f>SUM(E25:E27)</f>
        <v>210.388</v>
      </c>
      <c r="F24" s="6">
        <f t="shared" si="1"/>
        <v>15.160913742163293</v>
      </c>
    </row>
    <row r="25" spans="1:6" ht="15.75">
      <c r="A25" s="18"/>
      <c r="B25" s="21"/>
      <c r="C25" s="7" t="s">
        <v>14</v>
      </c>
      <c r="D25" s="8"/>
      <c r="E25" s="8"/>
      <c r="F25" s="8"/>
    </row>
    <row r="26" spans="1:6" ht="15.75">
      <c r="A26" s="18"/>
      <c r="B26" s="21"/>
      <c r="C26" s="7" t="s">
        <v>15</v>
      </c>
      <c r="D26" s="8"/>
      <c r="E26" s="8"/>
      <c r="F26" s="8"/>
    </row>
    <row r="27" spans="1:6" ht="15.75">
      <c r="A27" s="19"/>
      <c r="B27" s="22"/>
      <c r="C27" s="7" t="s">
        <v>16</v>
      </c>
      <c r="D27" s="8">
        <v>1387.7</v>
      </c>
      <c r="E27" s="8">
        <v>210.388</v>
      </c>
      <c r="F27" s="8">
        <f t="shared" si="1"/>
        <v>15.160913742163293</v>
      </c>
    </row>
    <row r="28" spans="1:6" ht="33.75" customHeight="1">
      <c r="A28" s="17">
        <v>3</v>
      </c>
      <c r="B28" s="24" t="s">
        <v>20</v>
      </c>
      <c r="C28" s="10" t="s">
        <v>13</v>
      </c>
      <c r="D28" s="5">
        <f>SUM(D29:D31)</f>
        <v>553</v>
      </c>
      <c r="E28" s="5">
        <f>SUM(E29:E31)</f>
        <v>0</v>
      </c>
      <c r="F28" s="5">
        <f>E28/D28*100</f>
        <v>0</v>
      </c>
    </row>
    <row r="29" spans="1:6" ht="15.75">
      <c r="A29" s="18"/>
      <c r="B29" s="25"/>
      <c r="C29" s="10" t="s">
        <v>14</v>
      </c>
      <c r="D29" s="9">
        <f aca="true" t="shared" si="3" ref="D29:E31">SUM(D33+D37)</f>
        <v>0</v>
      </c>
      <c r="E29" s="9">
        <f t="shared" si="3"/>
        <v>0</v>
      </c>
      <c r="F29" s="5"/>
    </row>
    <row r="30" spans="1:6" ht="15.75">
      <c r="A30" s="18"/>
      <c r="B30" s="25"/>
      <c r="C30" s="10" t="s">
        <v>15</v>
      </c>
      <c r="D30" s="9">
        <f t="shared" si="3"/>
        <v>0</v>
      </c>
      <c r="E30" s="9">
        <f t="shared" si="3"/>
        <v>0</v>
      </c>
      <c r="F30" s="5"/>
    </row>
    <row r="31" spans="1:6" ht="15.75">
      <c r="A31" s="19"/>
      <c r="B31" s="26"/>
      <c r="C31" s="10" t="s">
        <v>16</v>
      </c>
      <c r="D31" s="9">
        <f t="shared" si="3"/>
        <v>553</v>
      </c>
      <c r="E31" s="9">
        <f t="shared" si="3"/>
        <v>0</v>
      </c>
      <c r="F31" s="9">
        <f aca="true" t="shared" si="4" ref="F31:F39">E31/D31*100</f>
        <v>0</v>
      </c>
    </row>
    <row r="32" spans="1:6" ht="29.25" customHeight="1">
      <c r="A32" s="17" t="s">
        <v>9</v>
      </c>
      <c r="B32" s="20" t="s">
        <v>18</v>
      </c>
      <c r="C32" s="7" t="s">
        <v>13</v>
      </c>
      <c r="D32" s="6">
        <f>SUM(D33:D35)</f>
        <v>100</v>
      </c>
      <c r="E32" s="6">
        <f>SUM(E33:E35)</f>
        <v>0</v>
      </c>
      <c r="F32" s="5">
        <f t="shared" si="4"/>
        <v>0</v>
      </c>
    </row>
    <row r="33" spans="1:6" ht="15.75">
      <c r="A33" s="18"/>
      <c r="B33" s="21"/>
      <c r="C33" s="7" t="s">
        <v>14</v>
      </c>
      <c r="D33" s="6"/>
      <c r="E33" s="6"/>
      <c r="F33" s="5"/>
    </row>
    <row r="34" spans="1:6" ht="15.75">
      <c r="A34" s="18"/>
      <c r="B34" s="21"/>
      <c r="C34" s="7" t="s">
        <v>15</v>
      </c>
      <c r="D34" s="6"/>
      <c r="E34" s="6"/>
      <c r="F34" s="5"/>
    </row>
    <row r="35" spans="1:6" ht="15.75">
      <c r="A35" s="19"/>
      <c r="B35" s="22"/>
      <c r="C35" s="7" t="s">
        <v>16</v>
      </c>
      <c r="D35" s="6">
        <v>100</v>
      </c>
      <c r="E35" s="6"/>
      <c r="F35" s="9">
        <f t="shared" si="4"/>
        <v>0</v>
      </c>
    </row>
    <row r="36" spans="1:6" ht="30.75" customHeight="1">
      <c r="A36" s="17" t="s">
        <v>10</v>
      </c>
      <c r="B36" s="20" t="s">
        <v>19</v>
      </c>
      <c r="C36" s="7" t="s">
        <v>13</v>
      </c>
      <c r="D36" s="6">
        <f>SUM(D37:D39)</f>
        <v>453</v>
      </c>
      <c r="E36" s="6">
        <f>SUM(E37:E39)</f>
        <v>0</v>
      </c>
      <c r="F36" s="5">
        <f t="shared" si="4"/>
        <v>0</v>
      </c>
    </row>
    <row r="37" spans="1:6" ht="15.75">
      <c r="A37" s="18"/>
      <c r="B37" s="21"/>
      <c r="C37" s="7" t="s">
        <v>14</v>
      </c>
      <c r="D37" s="6"/>
      <c r="E37" s="6"/>
      <c r="F37" s="5"/>
    </row>
    <row r="38" spans="1:6" ht="15.75">
      <c r="A38" s="18"/>
      <c r="B38" s="21"/>
      <c r="C38" s="7" t="s">
        <v>15</v>
      </c>
      <c r="D38" s="6"/>
      <c r="E38" s="6"/>
      <c r="F38" s="5"/>
    </row>
    <row r="39" spans="1:6" ht="15.75">
      <c r="A39" s="19"/>
      <c r="B39" s="22"/>
      <c r="C39" s="7" t="s">
        <v>16</v>
      </c>
      <c r="D39" s="8">
        <f>200+253</f>
        <v>453</v>
      </c>
      <c r="E39" s="6"/>
      <c r="F39" s="9">
        <f t="shared" si="4"/>
        <v>0</v>
      </c>
    </row>
    <row r="40" spans="1:6" ht="40.5" customHeight="1">
      <c r="A40" s="17">
        <v>4</v>
      </c>
      <c r="B40" s="24" t="s">
        <v>24</v>
      </c>
      <c r="C40" s="10" t="s">
        <v>13</v>
      </c>
      <c r="D40" s="5">
        <f>SUM(D41:D43)</f>
        <v>111085</v>
      </c>
      <c r="E40" s="5">
        <f>SUM(E41:E43)</f>
        <v>21928.093999999997</v>
      </c>
      <c r="F40" s="5">
        <f t="shared" si="1"/>
        <v>19.73992348201827</v>
      </c>
    </row>
    <row r="41" spans="1:6" ht="27" customHeight="1">
      <c r="A41" s="18"/>
      <c r="B41" s="25"/>
      <c r="C41" s="10" t="s">
        <v>14</v>
      </c>
      <c r="D41" s="9">
        <f aca="true" t="shared" si="5" ref="D41:E43">SUM(D45+D49+D53)</f>
        <v>0</v>
      </c>
      <c r="E41" s="9">
        <f t="shared" si="5"/>
        <v>0</v>
      </c>
      <c r="F41" s="9"/>
    </row>
    <row r="42" spans="1:6" ht="27" customHeight="1">
      <c r="A42" s="18"/>
      <c r="B42" s="25"/>
      <c r="C42" s="10" t="s">
        <v>15</v>
      </c>
      <c r="D42" s="9">
        <f t="shared" si="5"/>
        <v>33093.5</v>
      </c>
      <c r="E42" s="9">
        <f t="shared" si="5"/>
        <v>2160</v>
      </c>
      <c r="F42" s="9">
        <f t="shared" si="1"/>
        <v>6.5269614879054805</v>
      </c>
    </row>
    <row r="43" spans="1:6" ht="27" customHeight="1">
      <c r="A43" s="19"/>
      <c r="B43" s="26"/>
      <c r="C43" s="10" t="s">
        <v>16</v>
      </c>
      <c r="D43" s="9">
        <f t="shared" si="5"/>
        <v>77991.5</v>
      </c>
      <c r="E43" s="9">
        <f t="shared" si="5"/>
        <v>19768.093999999997</v>
      </c>
      <c r="F43" s="9">
        <f t="shared" si="1"/>
        <v>25.346472371989254</v>
      </c>
    </row>
    <row r="44" spans="1:6" ht="34.5" customHeight="1">
      <c r="A44" s="17" t="s">
        <v>2</v>
      </c>
      <c r="B44" s="20" t="s">
        <v>25</v>
      </c>
      <c r="C44" s="7" t="s">
        <v>13</v>
      </c>
      <c r="D44" s="6">
        <f>SUM(D45:D47)</f>
        <v>63930.8</v>
      </c>
      <c r="E44" s="6">
        <f>SUM(E45:E47)</f>
        <v>10792.98</v>
      </c>
      <c r="F44" s="6">
        <f t="shared" si="1"/>
        <v>16.882285220895092</v>
      </c>
    </row>
    <row r="45" spans="1:6" ht="23.25" customHeight="1">
      <c r="A45" s="18"/>
      <c r="B45" s="21"/>
      <c r="C45" s="7" t="s">
        <v>14</v>
      </c>
      <c r="D45" s="8"/>
      <c r="E45" s="8"/>
      <c r="F45" s="8"/>
    </row>
    <row r="46" spans="1:6" ht="23.25" customHeight="1">
      <c r="A46" s="18"/>
      <c r="B46" s="21"/>
      <c r="C46" s="7" t="s">
        <v>15</v>
      </c>
      <c r="D46" s="8">
        <f>7000+18633.5+6060</f>
        <v>31693.5</v>
      </c>
      <c r="E46" s="8">
        <f>2160</f>
        <v>2160</v>
      </c>
      <c r="F46" s="8">
        <f t="shared" si="1"/>
        <v>6.815277580576459</v>
      </c>
    </row>
    <row r="47" spans="1:6" ht="23.25" customHeight="1">
      <c r="A47" s="19"/>
      <c r="B47" s="22"/>
      <c r="C47" s="7" t="s">
        <v>16</v>
      </c>
      <c r="D47" s="8">
        <f>3549+400+3000+2239.4+5400+2058.5+1058.6+2244.9+2849.5+1963.5+1638.9+1100+2935+500+1300</f>
        <v>32237.300000000003</v>
      </c>
      <c r="E47" s="8">
        <f>2758.43+9.735+17.393+424.152+660.565+1296.952+2267.16+1198.593</f>
        <v>8632.98</v>
      </c>
      <c r="F47" s="8">
        <f t="shared" si="1"/>
        <v>26.779475948668154</v>
      </c>
    </row>
    <row r="48" spans="1:6" ht="30" customHeight="1">
      <c r="A48" s="17" t="s">
        <v>3</v>
      </c>
      <c r="B48" s="20" t="s">
        <v>26</v>
      </c>
      <c r="C48" s="7" t="s">
        <v>13</v>
      </c>
      <c r="D48" s="6">
        <f>SUM(D49:D51)</f>
        <v>1300</v>
      </c>
      <c r="E48" s="6">
        <f>SUM(E49:E51)</f>
        <v>0</v>
      </c>
      <c r="F48" s="6">
        <f>E48/D48*100</f>
        <v>0</v>
      </c>
    </row>
    <row r="49" spans="1:6" ht="15.75">
      <c r="A49" s="18"/>
      <c r="B49" s="21"/>
      <c r="C49" s="7" t="s">
        <v>14</v>
      </c>
      <c r="D49" s="8"/>
      <c r="E49" s="8"/>
      <c r="F49" s="6"/>
    </row>
    <row r="50" spans="1:6" ht="15.75">
      <c r="A50" s="18"/>
      <c r="B50" s="21"/>
      <c r="C50" s="7" t="s">
        <v>15</v>
      </c>
      <c r="D50" s="8"/>
      <c r="E50" s="8"/>
      <c r="F50" s="6"/>
    </row>
    <row r="51" spans="1:6" ht="15.75">
      <c r="A51" s="19"/>
      <c r="B51" s="22"/>
      <c r="C51" s="7" t="s">
        <v>16</v>
      </c>
      <c r="D51" s="8">
        <f>800+500</f>
        <v>1300</v>
      </c>
      <c r="E51" s="8">
        <v>0</v>
      </c>
      <c r="F51" s="8">
        <f>E51/D51*100</f>
        <v>0</v>
      </c>
    </row>
    <row r="52" spans="1:6" ht="28.5" customHeight="1">
      <c r="A52" s="17" t="s">
        <v>4</v>
      </c>
      <c r="B52" s="20" t="s">
        <v>27</v>
      </c>
      <c r="C52" s="7" t="s">
        <v>13</v>
      </c>
      <c r="D52" s="6">
        <f>SUM(D53:D55)</f>
        <v>45854.2</v>
      </c>
      <c r="E52" s="6">
        <f>SUM(E53:E55)</f>
        <v>11135.114</v>
      </c>
      <c r="F52" s="6">
        <f t="shared" si="1"/>
        <v>24.28373845798204</v>
      </c>
    </row>
    <row r="53" spans="1:6" ht="15.75">
      <c r="A53" s="18"/>
      <c r="B53" s="21"/>
      <c r="C53" s="7" t="s">
        <v>14</v>
      </c>
      <c r="D53" s="8"/>
      <c r="E53" s="8"/>
      <c r="F53" s="8"/>
    </row>
    <row r="54" spans="1:6" ht="15.75">
      <c r="A54" s="18"/>
      <c r="B54" s="21"/>
      <c r="C54" s="7" t="s">
        <v>15</v>
      </c>
      <c r="D54" s="8">
        <v>1400</v>
      </c>
      <c r="E54" s="8">
        <v>0</v>
      </c>
      <c r="F54" s="8">
        <f t="shared" si="1"/>
        <v>0</v>
      </c>
    </row>
    <row r="55" spans="1:6" ht="15.75">
      <c r="A55" s="19"/>
      <c r="B55" s="22"/>
      <c r="C55" s="7" t="s">
        <v>16</v>
      </c>
      <c r="D55" s="8">
        <f>14798.4+1790+2869.7+200+2200+17656.1+500+500+3840+100</f>
        <v>44454.2</v>
      </c>
      <c r="E55" s="8">
        <f>6732.099+443.132+766.264+1022.756+2170.863</f>
        <v>11135.114</v>
      </c>
      <c r="F55" s="8">
        <f t="shared" si="1"/>
        <v>25.048508352416643</v>
      </c>
    </row>
    <row r="56" spans="1:6" ht="27.75" customHeight="1">
      <c r="A56" s="17">
        <v>5</v>
      </c>
      <c r="B56" s="24" t="s">
        <v>28</v>
      </c>
      <c r="C56" s="10" t="s">
        <v>13</v>
      </c>
      <c r="D56" s="5">
        <f>SUM(D57:D59)</f>
        <v>32114.945000000003</v>
      </c>
      <c r="E56" s="5">
        <f>SUM(E57:E59)</f>
        <v>14000.661999999998</v>
      </c>
      <c r="F56" s="5">
        <f t="shared" si="1"/>
        <v>43.595472450598926</v>
      </c>
    </row>
    <row r="57" spans="1:6" ht="15.75">
      <c r="A57" s="18"/>
      <c r="B57" s="25"/>
      <c r="C57" s="10" t="s">
        <v>14</v>
      </c>
      <c r="D57" s="9">
        <f aca="true" t="shared" si="6" ref="D57:E59">SUM(D61+D65)</f>
        <v>10.4</v>
      </c>
      <c r="E57" s="9">
        <f t="shared" si="6"/>
        <v>0</v>
      </c>
      <c r="F57" s="9"/>
    </row>
    <row r="58" spans="1:6" ht="15.75">
      <c r="A58" s="18"/>
      <c r="B58" s="25"/>
      <c r="C58" s="10" t="s">
        <v>15</v>
      </c>
      <c r="D58" s="9">
        <f t="shared" si="6"/>
        <v>3242.8</v>
      </c>
      <c r="E58" s="9">
        <f t="shared" si="6"/>
        <v>485.58</v>
      </c>
      <c r="F58" s="9">
        <f t="shared" si="1"/>
        <v>14.974096459849513</v>
      </c>
    </row>
    <row r="59" spans="1:6" ht="15.75">
      <c r="A59" s="19"/>
      <c r="B59" s="26"/>
      <c r="C59" s="10" t="s">
        <v>16</v>
      </c>
      <c r="D59" s="9">
        <f t="shared" si="6"/>
        <v>28861.745000000003</v>
      </c>
      <c r="E59" s="9">
        <f t="shared" si="6"/>
        <v>13515.081999999999</v>
      </c>
      <c r="F59" s="9">
        <f t="shared" si="1"/>
        <v>46.82697459907569</v>
      </c>
    </row>
    <row r="60" spans="1:6" ht="30.75" customHeight="1">
      <c r="A60" s="17" t="s">
        <v>5</v>
      </c>
      <c r="B60" s="20" t="s">
        <v>29</v>
      </c>
      <c r="C60" s="7" t="s">
        <v>13</v>
      </c>
      <c r="D60" s="6">
        <f>SUM(D61:D63)</f>
        <v>19439.038</v>
      </c>
      <c r="E60" s="6">
        <f>SUM(E61:E63)</f>
        <v>8371.58</v>
      </c>
      <c r="F60" s="6">
        <f t="shared" si="1"/>
        <v>43.06581426508863</v>
      </c>
    </row>
    <row r="61" spans="1:6" ht="15.75">
      <c r="A61" s="18"/>
      <c r="B61" s="21"/>
      <c r="C61" s="7" t="s">
        <v>14</v>
      </c>
      <c r="D61" s="8"/>
      <c r="E61" s="8"/>
      <c r="F61" s="8"/>
    </row>
    <row r="62" spans="1:6" ht="15.75">
      <c r="A62" s="18"/>
      <c r="B62" s="21"/>
      <c r="C62" s="7" t="s">
        <v>15</v>
      </c>
      <c r="D62" s="8">
        <f>1336.37+671+149</f>
        <v>2156.37</v>
      </c>
      <c r="E62" s="8">
        <f>485.58</f>
        <v>485.58</v>
      </c>
      <c r="F62" s="8">
        <f t="shared" si="1"/>
        <v>22.518398976056986</v>
      </c>
    </row>
    <row r="63" spans="1:6" ht="15.75">
      <c r="A63" s="19"/>
      <c r="B63" s="22"/>
      <c r="C63" s="7" t="s">
        <v>16</v>
      </c>
      <c r="D63" s="8">
        <f>13369+3331.768+467+100+14.9</f>
        <v>17282.668</v>
      </c>
      <c r="E63" s="8">
        <f>6100+1687+99</f>
        <v>7886</v>
      </c>
      <c r="F63" s="8">
        <f t="shared" si="1"/>
        <v>45.62952895930188</v>
      </c>
    </row>
    <row r="64" spans="1:6" ht="28.5" customHeight="1">
      <c r="A64" s="17" t="s">
        <v>6</v>
      </c>
      <c r="B64" s="20" t="s">
        <v>30</v>
      </c>
      <c r="C64" s="7" t="s">
        <v>13</v>
      </c>
      <c r="D64" s="6">
        <f>SUM(D65:D67)</f>
        <v>12675.907000000001</v>
      </c>
      <c r="E64" s="6">
        <f>SUM(E65:E67)</f>
        <v>5629.081999999999</v>
      </c>
      <c r="F64" s="6">
        <f t="shared" si="1"/>
        <v>44.40772561679412</v>
      </c>
    </row>
    <row r="65" spans="1:6" ht="15.75">
      <c r="A65" s="18"/>
      <c r="B65" s="21"/>
      <c r="C65" s="7" t="s">
        <v>14</v>
      </c>
      <c r="D65" s="8">
        <f>10.4</f>
        <v>10.4</v>
      </c>
      <c r="E65" s="8"/>
      <c r="F65" s="8">
        <f t="shared" si="1"/>
        <v>0</v>
      </c>
    </row>
    <row r="66" spans="1:6" ht="15.75">
      <c r="A66" s="18"/>
      <c r="B66" s="21"/>
      <c r="C66" s="7" t="s">
        <v>15</v>
      </c>
      <c r="D66" s="8">
        <f>422.03+587+77.4</f>
        <v>1086.43</v>
      </c>
      <c r="E66" s="8"/>
      <c r="F66" s="8">
        <f t="shared" si="1"/>
        <v>0</v>
      </c>
    </row>
    <row r="67" spans="1:6" ht="15.75">
      <c r="A67" s="19"/>
      <c r="B67" s="22"/>
      <c r="C67" s="7" t="s">
        <v>16</v>
      </c>
      <c r="D67" s="8">
        <f>9770.2+1808.877</f>
        <v>11579.077000000001</v>
      </c>
      <c r="E67" s="8">
        <f>4674.423+954.659</f>
        <v>5629.081999999999</v>
      </c>
      <c r="F67" s="8">
        <f t="shared" si="1"/>
        <v>48.614254832228845</v>
      </c>
    </row>
    <row r="68" spans="1:6" ht="31.5" customHeight="1">
      <c r="A68" s="17">
        <v>6</v>
      </c>
      <c r="B68" s="24" t="s">
        <v>34</v>
      </c>
      <c r="C68" s="10" t="s">
        <v>13</v>
      </c>
      <c r="D68" s="5">
        <f>SUM(D69:D71)</f>
        <v>201097.43999999997</v>
      </c>
      <c r="E68" s="5">
        <f>SUM(E69:E71)</f>
        <v>51045.941</v>
      </c>
      <c r="F68" s="5">
        <f>E68/D68*100</f>
        <v>25.383685142883973</v>
      </c>
    </row>
    <row r="69" spans="1:6" ht="15.75">
      <c r="A69" s="18"/>
      <c r="B69" s="25"/>
      <c r="C69" s="10" t="s">
        <v>14</v>
      </c>
      <c r="D69" s="9">
        <f aca="true" t="shared" si="7" ref="D69:E71">SUM(D73+D81+D85)</f>
        <v>53214.51499999999</v>
      </c>
      <c r="E69" s="9">
        <f t="shared" si="7"/>
        <v>12478.430999999999</v>
      </c>
      <c r="F69" s="9">
        <f aca="true" t="shared" si="8" ref="F69:F87">E69/D69*100</f>
        <v>23.449299500333698</v>
      </c>
    </row>
    <row r="70" spans="1:6" ht="15.75">
      <c r="A70" s="18"/>
      <c r="B70" s="25"/>
      <c r="C70" s="10" t="s">
        <v>15</v>
      </c>
      <c r="D70" s="9">
        <f t="shared" si="7"/>
        <v>94336.954</v>
      </c>
      <c r="E70" s="9">
        <f t="shared" si="7"/>
        <v>29810.184</v>
      </c>
      <c r="F70" s="9">
        <f t="shared" si="8"/>
        <v>31.599688919360275</v>
      </c>
    </row>
    <row r="71" spans="1:6" ht="15.75">
      <c r="A71" s="19"/>
      <c r="B71" s="26"/>
      <c r="C71" s="10" t="s">
        <v>16</v>
      </c>
      <c r="D71" s="9">
        <f t="shared" si="7"/>
        <v>53545.971</v>
      </c>
      <c r="E71" s="9">
        <f t="shared" si="7"/>
        <v>8757.326</v>
      </c>
      <c r="F71" s="9">
        <f t="shared" si="8"/>
        <v>16.354780455844192</v>
      </c>
    </row>
    <row r="72" spans="1:6" ht="26.25" customHeight="1">
      <c r="A72" s="17" t="s">
        <v>37</v>
      </c>
      <c r="B72" s="20" t="s">
        <v>35</v>
      </c>
      <c r="C72" s="7" t="s">
        <v>13</v>
      </c>
      <c r="D72" s="6">
        <f>SUM(D73:D75)</f>
        <v>7808.329000000001</v>
      </c>
      <c r="E72" s="6">
        <f>SUM(E73:E75)</f>
        <v>7058.358</v>
      </c>
      <c r="F72" s="8">
        <f t="shared" si="8"/>
        <v>90.395243335674</v>
      </c>
    </row>
    <row r="73" spans="1:6" ht="15.75">
      <c r="A73" s="18"/>
      <c r="B73" s="21"/>
      <c r="C73" s="7" t="s">
        <v>14</v>
      </c>
      <c r="D73" s="8">
        <f>240.13</f>
        <v>240.13</v>
      </c>
      <c r="E73" s="8">
        <f>240.13</f>
        <v>240.13</v>
      </c>
      <c r="F73" s="8">
        <f t="shared" si="8"/>
        <v>100</v>
      </c>
    </row>
    <row r="74" spans="1:6" ht="15.75">
      <c r="A74" s="18"/>
      <c r="B74" s="21"/>
      <c r="C74" s="7" t="s">
        <v>15</v>
      </c>
      <c r="D74" s="8">
        <f>5850.506+757.693</f>
        <v>6608.1990000000005</v>
      </c>
      <c r="E74" s="8">
        <f>5850.506+757.693</f>
        <v>6608.1990000000005</v>
      </c>
      <c r="F74" s="8">
        <f t="shared" si="8"/>
        <v>100</v>
      </c>
    </row>
    <row r="75" spans="1:6" ht="15.75">
      <c r="A75" s="19"/>
      <c r="B75" s="22"/>
      <c r="C75" s="7" t="s">
        <v>16</v>
      </c>
      <c r="D75" s="8">
        <f>800+160</f>
        <v>960</v>
      </c>
      <c r="E75" s="8">
        <f>99.16+110.869</f>
        <v>210.029</v>
      </c>
      <c r="F75" s="8">
        <f t="shared" si="8"/>
        <v>21.878020833333334</v>
      </c>
    </row>
    <row r="76" spans="1:6" ht="25.5" customHeight="1">
      <c r="A76" s="17" t="s">
        <v>38</v>
      </c>
      <c r="B76" s="20" t="s">
        <v>36</v>
      </c>
      <c r="C76" s="7" t="s">
        <v>13</v>
      </c>
      <c r="D76" s="8"/>
      <c r="E76" s="8"/>
      <c r="F76" s="8"/>
    </row>
    <row r="77" spans="1:6" ht="15.75">
      <c r="A77" s="18"/>
      <c r="B77" s="21"/>
      <c r="C77" s="7" t="s">
        <v>14</v>
      </c>
      <c r="D77" s="8"/>
      <c r="E77" s="8"/>
      <c r="F77" s="8"/>
    </row>
    <row r="78" spans="1:6" ht="15.75">
      <c r="A78" s="18"/>
      <c r="B78" s="21"/>
      <c r="C78" s="7" t="s">
        <v>15</v>
      </c>
      <c r="D78" s="8"/>
      <c r="E78" s="8"/>
      <c r="F78" s="8"/>
    </row>
    <row r="79" spans="1:6" ht="15.75">
      <c r="A79" s="19"/>
      <c r="B79" s="22"/>
      <c r="C79" s="7" t="s">
        <v>16</v>
      </c>
      <c r="D79" s="8"/>
      <c r="E79" s="8"/>
      <c r="F79" s="8"/>
    </row>
    <row r="80" spans="1:6" ht="38.25" customHeight="1">
      <c r="A80" s="17" t="s">
        <v>40</v>
      </c>
      <c r="B80" s="20" t="s">
        <v>39</v>
      </c>
      <c r="C80" s="7" t="s">
        <v>13</v>
      </c>
      <c r="D80" s="6">
        <f>SUM(D81:D83)</f>
        <v>192172.43999999997</v>
      </c>
      <c r="E80" s="6">
        <f>SUM(E81:E83)</f>
        <v>43987.583</v>
      </c>
      <c r="F80" s="6">
        <f t="shared" si="8"/>
        <v>22.889641719697167</v>
      </c>
    </row>
    <row r="81" spans="1:6" ht="28.5" customHeight="1">
      <c r="A81" s="18"/>
      <c r="B81" s="21"/>
      <c r="C81" s="7" t="s">
        <v>14</v>
      </c>
      <c r="D81" s="8">
        <f>1756.498+38510.064+12707.823</f>
        <v>52974.384999999995</v>
      </c>
      <c r="E81" s="8">
        <f>12238.301</f>
        <v>12238.301</v>
      </c>
      <c r="F81" s="8">
        <f t="shared" si="8"/>
        <v>23.102299347127865</v>
      </c>
    </row>
    <row r="82" spans="1:6" ht="28.5" customHeight="1">
      <c r="A82" s="18"/>
      <c r="B82" s="21"/>
      <c r="C82" s="7" t="s">
        <v>15</v>
      </c>
      <c r="D82" s="8">
        <f>1478.661+52500.116+32693.307</f>
        <v>86672.084</v>
      </c>
      <c r="E82" s="8">
        <f>13045.757+10156.228</f>
        <v>23201.985</v>
      </c>
      <c r="F82" s="8">
        <f t="shared" si="8"/>
        <v>26.769847832434717</v>
      </c>
    </row>
    <row r="83" spans="1:6" ht="28.5" customHeight="1">
      <c r="A83" s="19"/>
      <c r="B83" s="22"/>
      <c r="C83" s="7" t="s">
        <v>16</v>
      </c>
      <c r="D83" s="8">
        <f>10687.5+16363.804+2217.991+2992.3+4998+1057.127+327.032+4652.617+9229.6</f>
        <v>52525.971</v>
      </c>
      <c r="E83" s="8">
        <f>5083.442+1924.779+1539.076</f>
        <v>8547.296999999999</v>
      </c>
      <c r="F83" s="8">
        <f t="shared" si="8"/>
        <v>16.27251593311811</v>
      </c>
    </row>
    <row r="84" spans="1:6" ht="50.25" customHeight="1">
      <c r="A84" s="17" t="s">
        <v>48</v>
      </c>
      <c r="B84" s="20" t="s">
        <v>49</v>
      </c>
      <c r="C84" s="7" t="s">
        <v>13</v>
      </c>
      <c r="D84" s="6">
        <f>SUM(D85:D87)</f>
        <v>1116.671</v>
      </c>
      <c r="E84" s="6">
        <f>SUM(E85:E87)</f>
        <v>0</v>
      </c>
      <c r="F84" s="8">
        <f t="shared" si="8"/>
        <v>0</v>
      </c>
    </row>
    <row r="85" spans="1:6" ht="21" customHeight="1">
      <c r="A85" s="18"/>
      <c r="B85" s="21"/>
      <c r="C85" s="7" t="s">
        <v>14</v>
      </c>
      <c r="D85" s="8"/>
      <c r="E85" s="8"/>
      <c r="F85" s="8"/>
    </row>
    <row r="86" spans="1:6" ht="21" customHeight="1">
      <c r="A86" s="18"/>
      <c r="B86" s="21"/>
      <c r="C86" s="7" t="s">
        <v>15</v>
      </c>
      <c r="D86" s="8">
        <f>1056.671</f>
        <v>1056.671</v>
      </c>
      <c r="E86" s="8">
        <v>0</v>
      </c>
      <c r="F86" s="8">
        <f t="shared" si="8"/>
        <v>0</v>
      </c>
    </row>
    <row r="87" spans="1:6" ht="21" customHeight="1">
      <c r="A87" s="19"/>
      <c r="B87" s="22"/>
      <c r="C87" s="7" t="s">
        <v>16</v>
      </c>
      <c r="D87" s="8">
        <f>60</f>
        <v>60</v>
      </c>
      <c r="E87" s="8">
        <v>0</v>
      </c>
      <c r="F87" s="8">
        <f t="shared" si="8"/>
        <v>0</v>
      </c>
    </row>
    <row r="88" spans="1:6" ht="25.5" customHeight="1">
      <c r="A88" s="17">
        <v>7</v>
      </c>
      <c r="B88" s="24" t="s">
        <v>50</v>
      </c>
      <c r="C88" s="10" t="s">
        <v>13</v>
      </c>
      <c r="D88" s="5">
        <f>SUM(D89:D91)</f>
        <v>2749.999</v>
      </c>
      <c r="E88" s="5">
        <f>SUM(E89:E91)</f>
        <v>0</v>
      </c>
      <c r="F88" s="5">
        <f>E88/D88*100</f>
        <v>0</v>
      </c>
    </row>
    <row r="89" spans="1:6" ht="15.75">
      <c r="A89" s="18"/>
      <c r="B89" s="25"/>
      <c r="C89" s="10" t="s">
        <v>14</v>
      </c>
      <c r="D89" s="9"/>
      <c r="E89" s="9"/>
      <c r="F89" s="5"/>
    </row>
    <row r="90" spans="1:6" ht="15.75">
      <c r="A90" s="18"/>
      <c r="B90" s="25"/>
      <c r="C90" s="10" t="s">
        <v>15</v>
      </c>
      <c r="D90" s="9">
        <f>2272.622+227.377</f>
        <v>2499.999</v>
      </c>
      <c r="E90" s="9"/>
      <c r="F90" s="9">
        <f aca="true" t="shared" si="9" ref="F90:F95">E90/D90*100</f>
        <v>0</v>
      </c>
    </row>
    <row r="91" spans="1:6" ht="15.75">
      <c r="A91" s="19"/>
      <c r="B91" s="26"/>
      <c r="C91" s="10" t="s">
        <v>16</v>
      </c>
      <c r="D91" s="9">
        <v>250</v>
      </c>
      <c r="E91" s="9"/>
      <c r="F91" s="9">
        <f t="shared" si="9"/>
        <v>0</v>
      </c>
    </row>
    <row r="92" spans="1:6" ht="27" customHeight="1">
      <c r="A92" s="17">
        <v>8</v>
      </c>
      <c r="B92" s="24" t="s">
        <v>41</v>
      </c>
      <c r="C92" s="10" t="s">
        <v>13</v>
      </c>
      <c r="D92" s="5">
        <f>SUM(D93:D95)</f>
        <v>100</v>
      </c>
      <c r="E92" s="5">
        <f>SUM(E93:E95)</f>
        <v>0</v>
      </c>
      <c r="F92" s="5">
        <f t="shared" si="9"/>
        <v>0</v>
      </c>
    </row>
    <row r="93" spans="1:6" ht="15.75">
      <c r="A93" s="18"/>
      <c r="B93" s="25"/>
      <c r="C93" s="10" t="s">
        <v>14</v>
      </c>
      <c r="D93" s="9"/>
      <c r="E93" s="9"/>
      <c r="F93" s="9"/>
    </row>
    <row r="94" spans="1:6" ht="15.75">
      <c r="A94" s="18"/>
      <c r="B94" s="25"/>
      <c r="C94" s="10" t="s">
        <v>15</v>
      </c>
      <c r="D94" s="9"/>
      <c r="E94" s="9"/>
      <c r="F94" s="9"/>
    </row>
    <row r="95" spans="1:6" ht="15.75">
      <c r="A95" s="19"/>
      <c r="B95" s="26"/>
      <c r="C95" s="10" t="s">
        <v>16</v>
      </c>
      <c r="D95" s="9">
        <v>100</v>
      </c>
      <c r="E95" s="9"/>
      <c r="F95" s="9">
        <f t="shared" si="9"/>
        <v>0</v>
      </c>
    </row>
    <row r="96" spans="1:6" ht="26.25" customHeight="1">
      <c r="A96" s="17">
        <v>9</v>
      </c>
      <c r="B96" s="24" t="s">
        <v>42</v>
      </c>
      <c r="C96" s="10" t="s">
        <v>13</v>
      </c>
      <c r="D96" s="5">
        <f>SUM(D97:D99)</f>
        <v>10000</v>
      </c>
      <c r="E96" s="5">
        <f>SUM(E97:E99)</f>
        <v>5652.855</v>
      </c>
      <c r="F96" s="5">
        <f>E96/D96*100</f>
        <v>56.52855</v>
      </c>
    </row>
    <row r="97" spans="1:6" ht="15.75">
      <c r="A97" s="18"/>
      <c r="B97" s="25"/>
      <c r="C97" s="10" t="s">
        <v>14</v>
      </c>
      <c r="D97" s="9"/>
      <c r="E97" s="9"/>
      <c r="F97" s="9"/>
    </row>
    <row r="98" spans="1:6" ht="15.75">
      <c r="A98" s="18"/>
      <c r="B98" s="25"/>
      <c r="C98" s="10" t="s">
        <v>15</v>
      </c>
      <c r="D98" s="9"/>
      <c r="E98" s="9"/>
      <c r="F98" s="9"/>
    </row>
    <row r="99" spans="1:6" ht="15.75">
      <c r="A99" s="19"/>
      <c r="B99" s="26"/>
      <c r="C99" s="10" t="s">
        <v>16</v>
      </c>
      <c r="D99" s="9">
        <v>10000</v>
      </c>
      <c r="E99" s="9">
        <v>5652.855</v>
      </c>
      <c r="F99" s="9">
        <f>E99/D99*100</f>
        <v>56.52855</v>
      </c>
    </row>
    <row r="100" spans="1:6" ht="27" customHeight="1">
      <c r="A100" s="17">
        <v>10</v>
      </c>
      <c r="B100" s="24" t="s">
        <v>43</v>
      </c>
      <c r="C100" s="10" t="s">
        <v>13</v>
      </c>
      <c r="D100" s="5">
        <f>SUM(D101:D103)</f>
        <v>2153</v>
      </c>
      <c r="E100" s="5">
        <f>SUM(E101:E103)</f>
        <v>250.5</v>
      </c>
      <c r="F100" s="16">
        <f>E100/D100*100</f>
        <v>11.634928007431492</v>
      </c>
    </row>
    <row r="101" spans="1:6" ht="15.75">
      <c r="A101" s="18"/>
      <c r="B101" s="25"/>
      <c r="C101" s="10" t="s">
        <v>14</v>
      </c>
      <c r="D101" s="9"/>
      <c r="E101" s="9"/>
      <c r="F101" s="9"/>
    </row>
    <row r="102" spans="1:6" ht="15.75">
      <c r="A102" s="18"/>
      <c r="B102" s="25"/>
      <c r="C102" s="10" t="s">
        <v>15</v>
      </c>
      <c r="D102" s="9"/>
      <c r="E102" s="9"/>
      <c r="F102" s="9"/>
    </row>
    <row r="103" spans="1:6" ht="15.75">
      <c r="A103" s="19"/>
      <c r="B103" s="26"/>
      <c r="C103" s="10" t="s">
        <v>16</v>
      </c>
      <c r="D103" s="9">
        <v>2153</v>
      </c>
      <c r="E103" s="9">
        <v>250.5</v>
      </c>
      <c r="F103" s="9">
        <f>E103/D103*100</f>
        <v>11.634928007431492</v>
      </c>
    </row>
    <row r="104" spans="1:6" ht="36" customHeight="1">
      <c r="A104" s="17">
        <v>11</v>
      </c>
      <c r="B104" s="24" t="s">
        <v>51</v>
      </c>
      <c r="C104" s="10" t="s">
        <v>13</v>
      </c>
      <c r="D104" s="5">
        <f>SUM(D105:D107)</f>
        <v>2511.5</v>
      </c>
      <c r="E104" s="5">
        <f>SUM(E105:E107)</f>
        <v>0</v>
      </c>
      <c r="F104" s="5">
        <f>E104/D104*100</f>
        <v>0</v>
      </c>
    </row>
    <row r="105" spans="1:6" ht="25.5" customHeight="1">
      <c r="A105" s="18"/>
      <c r="B105" s="25"/>
      <c r="C105" s="10" t="s">
        <v>14</v>
      </c>
      <c r="D105" s="9"/>
      <c r="E105" s="9"/>
      <c r="F105" s="5"/>
    </row>
    <row r="106" spans="1:6" ht="25.5" customHeight="1">
      <c r="A106" s="18"/>
      <c r="B106" s="25"/>
      <c r="C106" s="10" t="s">
        <v>15</v>
      </c>
      <c r="D106" s="9">
        <v>2283.1</v>
      </c>
      <c r="E106" s="9">
        <v>0</v>
      </c>
      <c r="F106" s="9">
        <f>E106/D106*100</f>
        <v>0</v>
      </c>
    </row>
    <row r="107" spans="1:6" ht="25.5" customHeight="1">
      <c r="A107" s="19"/>
      <c r="B107" s="26"/>
      <c r="C107" s="10" t="s">
        <v>16</v>
      </c>
      <c r="D107" s="9">
        <v>228.4</v>
      </c>
      <c r="E107" s="9">
        <v>0</v>
      </c>
      <c r="F107" s="9">
        <f>E107/D107*100</f>
        <v>0</v>
      </c>
    </row>
    <row r="108" spans="1:6" ht="15.75">
      <c r="A108" s="3"/>
      <c r="B108" s="4"/>
      <c r="C108" s="4"/>
      <c r="D108" s="1"/>
      <c r="E108" s="1"/>
      <c r="F108" s="5"/>
    </row>
    <row r="109" spans="1:6" ht="18.75">
      <c r="A109" s="27"/>
      <c r="B109" s="30" t="s">
        <v>17</v>
      </c>
      <c r="C109" s="12" t="s">
        <v>13</v>
      </c>
      <c r="D109" s="13">
        <f>SUM(D110:D112)</f>
        <v>400488.044</v>
      </c>
      <c r="E109" s="13">
        <f>SUM(E110:E112)</f>
        <v>104592.52099999998</v>
      </c>
      <c r="F109" s="11">
        <f>E109/D109*100</f>
        <v>26.116265533260208</v>
      </c>
    </row>
    <row r="110" spans="1:6" ht="18.75">
      <c r="A110" s="28"/>
      <c r="B110" s="31"/>
      <c r="C110" s="12" t="s">
        <v>14</v>
      </c>
      <c r="D110" s="14">
        <f>SUM(D57+D41+D17+D5+D69+D89+D93+D97+D105+D101)</f>
        <v>53224.91499999999</v>
      </c>
      <c r="E110" s="14">
        <f>SUM(E57+E41+E17+E5+E69+E89+E93+E97+E105+E101)</f>
        <v>12478.430999999999</v>
      </c>
      <c r="F110" s="5">
        <f>E110/D110*100</f>
        <v>23.44471757258795</v>
      </c>
    </row>
    <row r="111" spans="1:6" ht="18.75">
      <c r="A111" s="28"/>
      <c r="B111" s="31"/>
      <c r="C111" s="12" t="s">
        <v>15</v>
      </c>
      <c r="D111" s="14">
        <f>SUM(D58+D42+D30+D18+D6+D70+D90+D94+D98+D106+D102)</f>
        <v>144924.41300000003</v>
      </c>
      <c r="E111" s="14">
        <f>SUM(E58+E42+E30+E18+E6+E70+E90+E94+E98+E106+E102)</f>
        <v>32455.764000000003</v>
      </c>
      <c r="F111" s="5">
        <f>E111/D111*100</f>
        <v>22.394959778101704</v>
      </c>
    </row>
    <row r="112" spans="1:6" ht="18.75">
      <c r="A112" s="29"/>
      <c r="B112" s="32"/>
      <c r="C112" s="12" t="s">
        <v>16</v>
      </c>
      <c r="D112" s="14">
        <f>SUM(D59+D43+D31+D19+D7+D71+D91+D95+D99+D107+D103)</f>
        <v>202338.716</v>
      </c>
      <c r="E112" s="14">
        <f>SUM(E59+E43+E31+E19+E7+E71+E91+E95+E99+E107+E103)</f>
        <v>59658.32599999999</v>
      </c>
      <c r="F112" s="5">
        <f>E112/D112*100</f>
        <v>29.484384985422164</v>
      </c>
    </row>
  </sheetData>
  <sheetProtection/>
  <mergeCells count="55">
    <mergeCell ref="A109:A112"/>
    <mergeCell ref="B109:B112"/>
    <mergeCell ref="B76:B79"/>
    <mergeCell ref="A76:A79"/>
    <mergeCell ref="B100:B103"/>
    <mergeCell ref="A100:A103"/>
    <mergeCell ref="A92:A95"/>
    <mergeCell ref="B92:B95"/>
    <mergeCell ref="A96:A99"/>
    <mergeCell ref="B96:B99"/>
    <mergeCell ref="A104:A107"/>
    <mergeCell ref="B104:B107"/>
    <mergeCell ref="A80:A83"/>
    <mergeCell ref="B80:B83"/>
    <mergeCell ref="A84:A87"/>
    <mergeCell ref="B84:B87"/>
    <mergeCell ref="A88:A91"/>
    <mergeCell ref="B88:B91"/>
    <mergeCell ref="A64:A67"/>
    <mergeCell ref="B64:B67"/>
    <mergeCell ref="A68:A71"/>
    <mergeCell ref="B68:B71"/>
    <mergeCell ref="A72:A75"/>
    <mergeCell ref="B72:B75"/>
    <mergeCell ref="A52:A55"/>
    <mergeCell ref="B52:B55"/>
    <mergeCell ref="A56:A59"/>
    <mergeCell ref="B56:B59"/>
    <mergeCell ref="A60:A63"/>
    <mergeCell ref="B60:B63"/>
    <mergeCell ref="A40:A43"/>
    <mergeCell ref="B40:B43"/>
    <mergeCell ref="A44:A47"/>
    <mergeCell ref="B44:B47"/>
    <mergeCell ref="A48:A51"/>
    <mergeCell ref="B48:B51"/>
    <mergeCell ref="A28:A31"/>
    <mergeCell ref="B28:B31"/>
    <mergeCell ref="A32:A35"/>
    <mergeCell ref="B32:B35"/>
    <mergeCell ref="A36:A39"/>
    <mergeCell ref="B36:B39"/>
    <mergeCell ref="A16:A19"/>
    <mergeCell ref="B16:B19"/>
    <mergeCell ref="A20:A23"/>
    <mergeCell ref="B20:B23"/>
    <mergeCell ref="A24:A27"/>
    <mergeCell ref="B24:B27"/>
    <mergeCell ref="A12:A15"/>
    <mergeCell ref="B12:B15"/>
    <mergeCell ref="A1:F1"/>
    <mergeCell ref="A4:A7"/>
    <mergeCell ref="B4:B7"/>
    <mergeCell ref="A8:A11"/>
    <mergeCell ref="B8:B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2016-07-14T09:46:10Z</dcterms:modified>
  <cp:category/>
  <cp:version/>
  <cp:contentType/>
  <cp:contentStatus/>
</cp:coreProperties>
</file>