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G\Downloads\"/>
    </mc:Choice>
  </mc:AlternateContent>
  <bookViews>
    <workbookView xWindow="-15" yWindow="-15" windowWidth="13770" windowHeight="12255" firstSheet="2" activeTab="7"/>
  </bookViews>
  <sheets>
    <sheet name="ЖУРНАЛ 2021 (3)" sheetId="33" r:id="rId1"/>
    <sheet name="ЖУРНАЛ 2021" sheetId="24" r:id="rId2"/>
    <sheet name="ОЦЕНОЧ.ЛИСТ 2021" sheetId="27" r:id="rId3"/>
    <sheet name="Оценки 2021" sheetId="28" r:id="rId4"/>
    <sheet name="Расчет субсидии 2021" sheetId="20" r:id="rId5"/>
    <sheet name="ОЦЕНОЧ.ЛИСТ 2021 (2)" sheetId="31" r:id="rId6"/>
    <sheet name="журнал для проверки" sheetId="32" r:id="rId7"/>
    <sheet name="реестр получателей" sheetId="34" r:id="rId8"/>
  </sheets>
  <definedNames>
    <definedName name="_xlnm.Print_Area" localSheetId="1">'ЖУРНАЛ 2021'!$A$1:$W$15</definedName>
    <definedName name="_xlnm.Print_Area" localSheetId="0">'ЖУРНАЛ 2021 (3)'!$A$1:$I$14</definedName>
    <definedName name="_xlnm.Print_Area" localSheetId="6">'журнал для проверки'!$A$1:$I$10</definedName>
    <definedName name="_xlnm.Print_Area" localSheetId="3">'Оценки 2021'!$A$1:$K$56</definedName>
    <definedName name="_xlnm.Print_Area" localSheetId="2">'ОЦЕНОЧ.ЛИСТ 2021'!$A$1:$G$167</definedName>
    <definedName name="_xlnm.Print_Area" localSheetId="5">'ОЦЕНОЧ.ЛИСТ 2021 (2)'!$A$1:$G$23</definedName>
    <definedName name="_xlnm.Print_Area" localSheetId="7">'реестр получателей'!$A$1:$H$11</definedName>
  </definedNames>
  <calcPr calcId="162913"/>
</workbook>
</file>

<file path=xl/calcChain.xml><?xml version="1.0" encoding="utf-8"?>
<calcChain xmlns="http://schemas.openxmlformats.org/spreadsheetml/2006/main">
  <c r="L10" i="33" l="1"/>
  <c r="K10" i="33"/>
  <c r="L9" i="33"/>
  <c r="K9" i="33"/>
  <c r="H9" i="33"/>
  <c r="G9" i="33"/>
  <c r="I8" i="33"/>
  <c r="I7" i="33"/>
  <c r="I9" i="33" s="1"/>
  <c r="G6" i="33"/>
  <c r="H5" i="33"/>
  <c r="J4" i="33"/>
  <c r="J9" i="33" s="1"/>
  <c r="I4" i="33"/>
  <c r="J3" i="33"/>
  <c r="J10" i="33" s="1"/>
  <c r="Q9" i="24" l="1"/>
  <c r="H3" i="28" l="1"/>
  <c r="I17" i="28"/>
  <c r="J5" i="28"/>
  <c r="K5" i="28" s="1"/>
  <c r="C6" i="28" s="1"/>
  <c r="J7" i="28"/>
  <c r="I8" i="28"/>
  <c r="J8" i="28"/>
  <c r="I9" i="28"/>
  <c r="J9" i="28"/>
  <c r="J10" i="28"/>
  <c r="J11" i="28"/>
  <c r="I12" i="28"/>
  <c r="J12" i="28"/>
  <c r="J17" i="28"/>
  <c r="J19" i="28"/>
  <c r="C20" i="28" s="1"/>
  <c r="I21" i="28"/>
  <c r="J21" i="28"/>
  <c r="J22" i="28"/>
  <c r="I23" i="28"/>
  <c r="J23" i="28"/>
  <c r="J24" i="28"/>
  <c r="J25" i="28"/>
  <c r="I26" i="28"/>
  <c r="J26" i="28"/>
  <c r="L5" i="28" l="1"/>
  <c r="K19" i="28"/>
  <c r="H6" i="32"/>
  <c r="I3" i="32"/>
  <c r="I5" i="32"/>
  <c r="G4" i="32"/>
  <c r="G6" i="32" s="1"/>
  <c r="I6" i="32" l="1"/>
  <c r="D23" i="28"/>
  <c r="D21" i="28"/>
  <c r="D9" i="28"/>
  <c r="D8" i="28"/>
  <c r="D3" i="28"/>
  <c r="D17" i="28" s="1"/>
  <c r="E152" i="27"/>
  <c r="D152" i="27"/>
  <c r="K6" i="24"/>
  <c r="D26" i="28" l="1"/>
  <c r="D12" i="28"/>
  <c r="E6" i="27"/>
  <c r="E28" i="27" s="1"/>
  <c r="E49" i="27" s="1"/>
  <c r="D6" i="27"/>
  <c r="D28" i="27" s="1"/>
  <c r="E131" i="27"/>
  <c r="D131" i="27"/>
  <c r="V3" i="24"/>
  <c r="J3" i="24"/>
  <c r="Q5" i="24"/>
  <c r="L5" i="24"/>
  <c r="Q3" i="24" l="1"/>
  <c r="J6" i="24"/>
  <c r="F8" i="31"/>
  <c r="C15" i="28"/>
  <c r="K1" i="28"/>
  <c r="D49" i="27" l="1"/>
  <c r="D70" i="27" s="1"/>
  <c r="D90" i="27" s="1"/>
  <c r="D110" i="27" l="1"/>
  <c r="D8" i="31"/>
  <c r="E70" i="27"/>
  <c r="E90" i="27" s="1"/>
  <c r="L4" i="24"/>
  <c r="L6" i="24" s="1"/>
  <c r="E110" i="27" l="1"/>
  <c r="E8" i="31"/>
  <c r="E23" i="28" l="1"/>
  <c r="F23" i="28"/>
  <c r="H23" i="28"/>
  <c r="H21" i="28"/>
  <c r="F21" i="28"/>
  <c r="E21" i="28"/>
  <c r="E8" i="28" l="1"/>
  <c r="F8" i="28"/>
  <c r="G8" i="28"/>
  <c r="E9" i="28"/>
  <c r="F9" i="28"/>
  <c r="G9" i="28"/>
  <c r="H26" i="28"/>
  <c r="B15" i="28" l="1"/>
  <c r="H17" i="28"/>
  <c r="G17" i="28"/>
  <c r="F3" i="28"/>
  <c r="F17" i="28" s="1"/>
  <c r="E3" i="28" l="1"/>
  <c r="E17" i="28" s="1"/>
  <c r="H12" i="28"/>
  <c r="C3" i="28"/>
  <c r="C17" i="28" s="1"/>
  <c r="B1" i="28"/>
  <c r="C8" i="28"/>
  <c r="C9" i="28"/>
  <c r="G12" i="28" l="1"/>
  <c r="F12" i="28"/>
  <c r="E12" i="28"/>
  <c r="O5" i="28"/>
  <c r="O11" i="28" s="1"/>
  <c r="P7" i="28"/>
  <c r="C12" i="28"/>
  <c r="C13" i="28" l="1"/>
  <c r="E26" i="28"/>
  <c r="G26" i="28"/>
  <c r="F26" i="28"/>
  <c r="C26" i="28"/>
  <c r="N7" i="28"/>
  <c r="C27" i="28" l="1"/>
  <c r="M17" i="28"/>
  <c r="P2" i="28"/>
  <c r="O2" i="28"/>
  <c r="P3" i="28" l="1"/>
  <c r="O3" i="28"/>
  <c r="N3" i="28"/>
  <c r="N16" i="28" l="1"/>
  <c r="T7" i="24"/>
  <c r="T10" i="24"/>
  <c r="T11" i="24" l="1"/>
  <c r="N21" i="28" s="1"/>
  <c r="N22" i="28" s="1"/>
  <c r="N8" i="28" s="1"/>
  <c r="O22" i="28" s="1"/>
  <c r="N4" i="28"/>
  <c r="N5" i="28" s="1"/>
  <c r="P4" i="28"/>
  <c r="P8" i="28" l="1"/>
  <c r="P5" i="28"/>
  <c r="N17" i="28" s="1"/>
  <c r="P13" i="28"/>
  <c r="N13" i="28"/>
  <c r="N9" i="28"/>
  <c r="U5" i="28" l="1"/>
  <c r="P11" i="28"/>
  <c r="N11" i="28"/>
  <c r="N23" i="28" l="1"/>
  <c r="Q11" i="28"/>
  <c r="W11" i="24" l="1"/>
  <c r="W10" i="24"/>
  <c r="V4" i="24" l="1"/>
  <c r="U4" i="24"/>
  <c r="W4" i="24" s="1"/>
  <c r="U7" i="24" l="1"/>
  <c r="U11" i="24" s="1"/>
  <c r="V7" i="24"/>
  <c r="V11" i="24" s="1"/>
  <c r="W7" i="24" l="1"/>
  <c r="U3" i="24" s="1"/>
  <c r="R11" i="24"/>
  <c r="C3" i="20" l="1"/>
  <c r="H3" i="20"/>
  <c r="H4" i="20"/>
  <c r="G5" i="20" s="1"/>
  <c r="G7" i="20" s="1"/>
  <c r="E5" i="20"/>
  <c r="E7" i="20" s="1"/>
  <c r="H12" i="20"/>
  <c r="G13" i="20" s="1"/>
  <c r="F13" i="20" l="1"/>
  <c r="F5" i="20"/>
  <c r="F7" i="20"/>
  <c r="J7" i="20"/>
  <c r="H11" i="20"/>
  <c r="G15" i="20" l="1"/>
  <c r="F15" i="20"/>
  <c r="J15" i="20" l="1"/>
  <c r="Q4" i="24" l="1"/>
</calcChain>
</file>

<file path=xl/comments1.xml><?xml version="1.0" encoding="utf-8"?>
<comments xmlns="http://schemas.openxmlformats.org/spreadsheetml/2006/main">
  <authors>
    <author>Elena Mironova</author>
  </authors>
  <commentList>
    <comment ref="C2" authorId="0" shapeId="0">
      <text>
        <r>
          <rPr>
            <b/>
            <sz val="9"/>
            <color indexed="81"/>
            <rFont val="Tahoma"/>
            <family val="2"/>
            <charset val="204"/>
          </rPr>
          <t>Фамилии членов комиссии  автоматом переносятся на лист "ОЦЕНКИ"</t>
        </r>
        <r>
          <rPr>
            <sz val="9"/>
            <color indexed="81"/>
            <rFont val="Tahoma"/>
            <family val="2"/>
            <charset val="204"/>
          </rPr>
          <t xml:space="preserve">
</t>
        </r>
      </text>
    </comment>
    <comment ref="D6" authorId="0" shapeId="0">
      <text>
        <r>
          <rPr>
            <b/>
            <sz val="9"/>
            <color indexed="81"/>
            <rFont val="Tahoma"/>
            <family val="2"/>
            <charset val="204"/>
          </rPr>
          <t>Фамилии учатников конкурса автоматом переносятся на лист "ОЦЕНКИ"</t>
        </r>
        <r>
          <rPr>
            <sz val="9"/>
            <color indexed="81"/>
            <rFont val="Tahoma"/>
            <family val="2"/>
            <charset val="204"/>
          </rPr>
          <t xml:space="preserve">
</t>
        </r>
      </text>
    </comment>
    <comment ref="D7" authorId="0" shapeId="0">
      <text>
        <r>
          <rPr>
            <b/>
            <sz val="9"/>
            <color indexed="81"/>
            <rFont val="Tahoma"/>
            <family val="2"/>
            <charset val="204"/>
          </rPr>
          <t>баллы из этой таблицы автоматом переносятся на лист "ОЦЕНКИ"</t>
        </r>
        <r>
          <rPr>
            <sz val="9"/>
            <color indexed="81"/>
            <rFont val="Tahoma"/>
            <family val="2"/>
            <charset val="204"/>
          </rPr>
          <t xml:space="preserve">
</t>
        </r>
      </text>
    </comment>
  </commentList>
</comments>
</file>

<file path=xl/comments2.xml><?xml version="1.0" encoding="utf-8"?>
<comments xmlns="http://schemas.openxmlformats.org/spreadsheetml/2006/main">
  <authors>
    <author>Elena Mironova</author>
  </authors>
  <commentList>
    <comment ref="C6" authorId="0" shapeId="0">
      <text>
        <r>
          <rPr>
            <b/>
            <sz val="9"/>
            <color indexed="81"/>
            <rFont val="Tahoma"/>
            <family val="2"/>
            <charset val="204"/>
          </rPr>
          <t>Сумму балов по п.1 делим на количество членов комиссии, выставивших баллы</t>
        </r>
        <r>
          <rPr>
            <sz val="9"/>
            <color indexed="81"/>
            <rFont val="Tahoma"/>
            <family val="2"/>
            <charset val="204"/>
          </rPr>
          <t xml:space="preserve">
</t>
        </r>
      </text>
    </comment>
    <comment ref="C13" authorId="0" shapeId="0">
      <text>
        <r>
          <rPr>
            <b/>
            <sz val="9"/>
            <color indexed="81"/>
            <rFont val="Tahoma"/>
            <family val="2"/>
            <charset val="204"/>
          </rPr>
          <t>Сумму всех балов  делим на количество членов комиссии, выставивших баллы</t>
        </r>
        <r>
          <rPr>
            <sz val="9"/>
            <color indexed="81"/>
            <rFont val="Tahoma"/>
            <family val="2"/>
            <charset val="204"/>
          </rPr>
          <t xml:space="preserve">
</t>
        </r>
      </text>
    </comment>
  </commentList>
</comments>
</file>

<file path=xl/sharedStrings.xml><?xml version="1.0" encoding="utf-8"?>
<sst xmlns="http://schemas.openxmlformats.org/spreadsheetml/2006/main" count="417" uniqueCount="153">
  <si>
    <t>Контактная информация (адрес,  телефон)</t>
  </si>
  <si>
    <t>Категория соискателя согласно Положения о конкурсе</t>
  </si>
  <si>
    <t>Наличие документов согласно Положения о конкурсе</t>
  </si>
  <si>
    <t>N
п/п</t>
  </si>
  <si>
    <t>Дата поступления заявки</t>
  </si>
  <si>
    <t xml:space="preserve">Место ведения бизнеса </t>
  </si>
  <si>
    <t>Размер запрашиваемой субсидии, руб.</t>
  </si>
  <si>
    <t>Размер собственных и (или) привлеченных средств,  руб.</t>
  </si>
  <si>
    <t>Задолженность по налогам на дату подачи заявки</t>
  </si>
  <si>
    <t>Выписка из ЕГРЮЛ, ЕГРИП</t>
  </si>
  <si>
    <t>процент</t>
  </si>
  <si>
    <t>ЖУРНАЛ (РЕЕСТР) ЗАЯВОК
заявок граждан и субъектов малого и среднего предпринимательства (соискателей) 
на участие в конкурсном отборе на получение субсидий на организацию предпринимательской деятельности</t>
  </si>
  <si>
    <t>№ п/п</t>
  </si>
  <si>
    <t>Наименование критериев оценки заявок на участие в конкурсе (предмет оценки и перечень показателей по критерию)</t>
  </si>
  <si>
    <t>Количество баллов, выставленных членами комиссии</t>
  </si>
  <si>
    <t>Суммарное кол-во баллов</t>
  </si>
  <si>
    <t>Общий (средний)  балл</t>
  </si>
  <si>
    <t>Дата рождения</t>
  </si>
  <si>
    <t>Паспортные данные</t>
  </si>
  <si>
    <t xml:space="preserve">СНИЛС </t>
  </si>
  <si>
    <t xml:space="preserve"> + </t>
  </si>
  <si>
    <t>Задолженности нет</t>
  </si>
  <si>
    <t>есть</t>
  </si>
  <si>
    <t>Способность  к ведению предпринимательской деятельности</t>
  </si>
  <si>
    <t xml:space="preserve">Основной вид деятельности соискателя соответствует приоритетным для МО «Подпорожский муниципальный район» сферам деятельности (развития) малого и среднего предприни¬мательства </t>
  </si>
  <si>
    <t>Использование собственных средств для организации предпринимательской деятельности (в соответствии с бизнес-планом)</t>
  </si>
  <si>
    <t>Привлечение для осуществления предпринимательской деятельности наемных работников</t>
  </si>
  <si>
    <t>Окупаемость бизнес-плана проекта</t>
  </si>
  <si>
    <t>Качество подготовки бизнес-плана</t>
  </si>
  <si>
    <t>убрать 1 место</t>
  </si>
  <si>
    <t>ОЦЕНОЧНЫЙ ЛИСТ КОНКУРСНЫХ ЗАЯВОК СОИСКАТЕЛЕЙ НА ПОЛУЧЕНИЕ СУБСИДИЙ</t>
  </si>
  <si>
    <t>(ФИО члена Конкурсной комиссии)</t>
  </si>
  <si>
    <t>Количество выставляемых баллов</t>
  </si>
  <si>
    <t>Количество набранных баллов</t>
  </si>
  <si>
    <t>% от общей суммы баллов</t>
  </si>
  <si>
    <t>Размер субсидии</t>
  </si>
  <si>
    <t>ИНН</t>
  </si>
  <si>
    <t xml:space="preserve"> +  </t>
  </si>
  <si>
    <t>Стоимость проекта,  руб.</t>
  </si>
  <si>
    <t>Основной вид деятельности соискателя соответствует приоритетным для МО «Подпорожский муниципальный район» сферам деятельности (развития) малого и среднего предприни­мательства</t>
  </si>
  <si>
    <t>№ п / п</t>
  </si>
  <si>
    <t>1</t>
  </si>
  <si>
    <t>10 баллов за каждого работника</t>
  </si>
  <si>
    <t>от 0 до 100</t>
  </si>
  <si>
    <t>до 1,5 лет – 15,
от 1,5 до 2 лет – 10,
от 2 и выше – 5</t>
  </si>
  <si>
    <t>подпись члена Конкурсной комиссии</t>
  </si>
  <si>
    <t>Способность  к ведению предпринимательской деятельности (опыт работы в выбранной сфере деятельности, профессиональное образование, результаты собеседования, проведенного на заседании конкурсной комиссии) (1)</t>
  </si>
  <si>
    <t xml:space="preserve">Основной вид деятельности соискателя соответствует приоритетным для МО «Подпорожский муниципальный район» сферам деятельности (развития) малого и среднего предпринимательства </t>
  </si>
  <si>
    <t>Размер предоставленной субсидии</t>
  </si>
  <si>
    <t>область</t>
  </si>
  <si>
    <t>район</t>
  </si>
  <si>
    <t>проверочная сумма</t>
  </si>
  <si>
    <t>по соглашению</t>
  </si>
  <si>
    <t>остаток</t>
  </si>
  <si>
    <t>заявлено</t>
  </si>
  <si>
    <r>
      <rPr>
        <b/>
        <sz val="14"/>
        <color theme="1"/>
        <rFont val="Times New Roman"/>
        <family val="1"/>
        <charset val="204"/>
      </rPr>
      <t xml:space="preserve">Приоритетные сферы развития малого и среднего предпринимательства </t>
    </r>
    <r>
      <rPr>
        <sz val="14"/>
        <color theme="1"/>
        <rFont val="Times New Roman"/>
        <family val="1"/>
        <charset val="204"/>
      </rPr>
      <t xml:space="preserve">МО «Подпорожский муниципальный район» -производственная сфера, социально значимые отрасли (образование, социальная защита населения, здравоохранение, услуги по присмотру за детьми, дошкольное образование, физическая культура, спорт), деятельность в сфере сельского хозяйства, туризма, народных художественных промыслов и ремесел, торговое обслуживание жителей малонаселенных, удаленных и труднодоступных населенных пунктов, бытовое обслуживание (за исключением услуг по ремонту и техническому обслуживанию автомототранспортных средств, парикмахерских услуг, услуг фотоателье, оказываемых на территории г. Подпорожье), социальное предпринимательство.
Конкурсная комиссия принимает решение о победителях конкурсного отбора, начиная с заявок, набравших максимальное количество баллов, и далее - в порядке убывания баллов с учетом объема средств, предусмотренных на эти цели в муниципальной программе, и размера предоставляемой субсидии, который определяется на основании бизнес-плана соискателя с учетом экономически обоснованных осуществленных и (или) планируемых им расходов.
Конкурсная комиссия </t>
    </r>
    <r>
      <rPr>
        <b/>
        <sz val="14"/>
        <color theme="1"/>
        <rFont val="Times New Roman"/>
        <family val="1"/>
        <charset val="204"/>
      </rPr>
      <t>признает победителями к</t>
    </r>
    <r>
      <rPr>
        <sz val="14"/>
        <color theme="1"/>
        <rFont val="Times New Roman"/>
        <family val="1"/>
        <charset val="204"/>
      </rPr>
      <t xml:space="preserve">онкурсного отбора заявки, набравшие  </t>
    </r>
    <r>
      <rPr>
        <b/>
        <sz val="14"/>
        <color theme="1"/>
        <rFont val="Times New Roman"/>
        <family val="1"/>
        <charset val="204"/>
      </rPr>
      <t>не менее 135 баллов</t>
    </r>
    <r>
      <rPr>
        <sz val="14"/>
        <color theme="1"/>
        <rFont val="Times New Roman"/>
        <family val="1"/>
        <charset val="204"/>
      </rPr>
      <t xml:space="preserve">.
Соискателю, набравшему наибольшее количество баллов, субсидия предоставляется в полном запрашиваемом объеме, но не более 700 000 (Семьсот тысяч) рулей.
Если оставшийся объем запрашиваемых соискателями субсидий превышает объем нераспределенных средств, предусмотренных на предоставление субсидий,  средства распределяются пропорционально набранным соискателями баллам.
</t>
    </r>
  </si>
  <si>
    <t>без 1 и 2 места</t>
  </si>
  <si>
    <t>средства по долям</t>
  </si>
  <si>
    <t>доля по баллам</t>
  </si>
  <si>
    <t>баллы</t>
  </si>
  <si>
    <t>ЗАПРОШЕНО</t>
  </si>
  <si>
    <t xml:space="preserve">проверочная сумма </t>
  </si>
  <si>
    <t>без 1 места</t>
  </si>
  <si>
    <t>4 место</t>
  </si>
  <si>
    <t>3 место</t>
  </si>
  <si>
    <t>2 место</t>
  </si>
  <si>
    <t>1 место</t>
  </si>
  <si>
    <t>всего</t>
  </si>
  <si>
    <t>ВСЕГО СРЕДСТВ</t>
  </si>
  <si>
    <t>Участник конкурса (ФИО/Наименование)</t>
  </si>
  <si>
    <t>Ленинградская область, 
г. Подпорожье, ул. Волкова, д. 25, кв. 71</t>
  </si>
  <si>
    <t>ИП, зарегистрированные  на территориях муниципальных образований МО «Подпорожский муниципальный район», отнесенных в текущем году к категории депрессивных в соответствии с правовым актом Правительства Ленинградской области</t>
  </si>
  <si>
    <r>
      <rPr>
        <b/>
        <sz val="14"/>
        <color theme="1"/>
        <rFont val="Times New Roman"/>
        <family val="1"/>
        <charset val="204"/>
      </rPr>
      <t xml:space="preserve">Приоритетные сферы развития малого и среднего предпринимательства </t>
    </r>
    <r>
      <rPr>
        <sz val="14"/>
        <color theme="1"/>
        <rFont val="Times New Roman"/>
        <family val="1"/>
        <charset val="204"/>
      </rPr>
      <t xml:space="preserve">МО «Подпорожский муниципальный район» -производственная сфера, социально значимые отрасли (образование, социальная защита населения, здравоохранение, услуги по присмотру за детьми, дошкольное образование, физическая культура, спорт), деятельность в сфере сельского хозяйства, туризма, народных художественных промыслов и ремесел, торговое обслуживание жителей малонаселенных, удаленных и труднодоступных населенных пунктов, бытовое обслуживание (за исключением услуг по ремонту и техническому обслуживанию автомототранспортных средств, парикмахерских услуг, услуг фотоателье, оказываемых на территории г. Подпорожье), социальное предпринимательство.
Конкурсная комиссия принимает решение о победителях конкурсного отбора, начиная с заявок, набравших максимальное количество баллов, и далее - в порядке убывания баллов с учетом объема средств, предусмотренных на эти цели в муниципальной программе, и размера предоставляемой субсидии, который определяется на основании бизнес-плана соискателя с учетом экономически обоснованных осуществленных и (или) планируемых им расходов.
Конкурсная комиссия </t>
    </r>
    <r>
      <rPr>
        <b/>
        <sz val="14"/>
        <color theme="1"/>
        <rFont val="Times New Roman"/>
        <family val="1"/>
        <charset val="204"/>
      </rPr>
      <t>признает победителями к</t>
    </r>
    <r>
      <rPr>
        <sz val="14"/>
        <color theme="1"/>
        <rFont val="Times New Roman"/>
        <family val="1"/>
        <charset val="204"/>
      </rPr>
      <t xml:space="preserve">онкурсного отбора заявки, набравшие  </t>
    </r>
    <r>
      <rPr>
        <b/>
        <sz val="14"/>
        <color theme="1"/>
        <rFont val="Times New Roman"/>
        <family val="1"/>
        <charset val="204"/>
      </rPr>
      <t>не менее 135 баллов</t>
    </r>
    <r>
      <rPr>
        <sz val="14"/>
        <color theme="1"/>
        <rFont val="Times New Roman"/>
        <family val="1"/>
        <charset val="204"/>
      </rPr>
      <t xml:space="preserve">.
Соискателю, набравшему наибольшее количество баллов, субсидия предоставляется в полном запрашиваемом объеме, но не более 700 000 (Семьсот тысяч) рублей.
Если оставшийся объем запрашиваемых соискателями субсидий превышает объем нераспределенных средств, предусмотренных на предоставление субсидий,  средства распределяются пропорционально набранным соискателями баллам.
</t>
    </r>
  </si>
  <si>
    <t>20% – 0 баллов,
от 21 % до 50 % – 10,
51% и более – 20;</t>
  </si>
  <si>
    <t>остаток средств</t>
  </si>
  <si>
    <t>остаток средств без первого места</t>
  </si>
  <si>
    <t xml:space="preserve"> % запрашиваемой субсидии в общем объеме</t>
  </si>
  <si>
    <t>размер субсидии при равных набранных баллах</t>
  </si>
  <si>
    <t xml:space="preserve">процент Разницы (4,56 %) в доле набранных баллов от размера запрашиваемой субсидии </t>
  </si>
  <si>
    <t>Итоговый размер субсидии</t>
  </si>
  <si>
    <t>Средний балл по п. 1</t>
  </si>
  <si>
    <t>"______" _______________ 2021 года</t>
  </si>
  <si>
    <t>Кялин Александр Сергеевич</t>
  </si>
  <si>
    <t>Мосихин Василий Васильевич</t>
  </si>
  <si>
    <t>Ласкитаева</t>
  </si>
  <si>
    <t>Силина Татьяна Юрьевна</t>
  </si>
  <si>
    <t>471103376475</t>
  </si>
  <si>
    <t>8 960 261 37 18</t>
  </si>
  <si>
    <t>tatyana-s-85@mail.ru</t>
  </si>
  <si>
    <t>паспорт: серия 4112 номер 446048 выдан 03.10.2012 ТП № 125 отдела УФМС России по Санкт-Петербургу и Ленинградской области  в Подпорожском районе, 470-041</t>
  </si>
  <si>
    <t>129-559-775 17</t>
  </si>
  <si>
    <t>Секретарь Конкурсной комиссии          ____________________________  И.В. Капралова</t>
  </si>
  <si>
    <t>Верещагин Руслан Александрович</t>
  </si>
  <si>
    <t>Брахалев Александр Модестович</t>
  </si>
  <si>
    <t>Смирнов Иван Сергеевич</t>
  </si>
  <si>
    <t>Ишанина Марина Васильевна</t>
  </si>
  <si>
    <t xml:space="preserve">
(1)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
</t>
  </si>
  <si>
    <r>
      <rPr>
        <sz val="12"/>
        <color theme="1"/>
        <rFont val="Times New Roman"/>
        <family val="1"/>
        <charset val="204"/>
      </rPr>
      <t xml:space="preserve">
(1)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t>
    </r>
    <r>
      <rPr>
        <sz val="11"/>
        <color theme="1"/>
        <rFont val="Times New Roman"/>
        <family val="1"/>
        <charset val="204"/>
      </rPr>
      <t xml:space="preserve">
</t>
    </r>
  </si>
  <si>
    <r>
      <rPr>
        <sz val="12"/>
        <color theme="1"/>
        <rFont val="Times New Roman"/>
        <family val="1"/>
        <charset val="204"/>
      </rPr>
      <t xml:space="preserve">
(1)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t>
    </r>
    <r>
      <rPr>
        <i/>
        <sz val="9"/>
        <color theme="1"/>
        <rFont val="Times New Roman"/>
        <family val="1"/>
        <charset val="204"/>
      </rPr>
      <t xml:space="preserve">
</t>
    </r>
  </si>
  <si>
    <t xml:space="preserve">
(1)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
</t>
  </si>
  <si>
    <t xml:space="preserve">(1)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
</t>
  </si>
  <si>
    <t>Татаринова Наталия Сергеевна</t>
  </si>
  <si>
    <t xml:space="preserve">(1)  В первую очередь оценивается способность к ведению предпринимательской деятельности  - от 0 до 100 баллов. 
Если соискатель набирает менее 50 баллов, конкурсной комиссией принимается решение об отказе в предоставлении субсидии с указанием причин отказа в протоколе заседания комиссии.
Отказ не препятствует повторной подаче конкурсной заявки после устранения причин отказа.
Соискателям, набравшим не менее 50 баллов, конкурсная комиссия проставляет дополнительные баллы.
</t>
  </si>
  <si>
    <t>Размер запрашиваемой субсидии</t>
  </si>
  <si>
    <t>Рассмотрение заявок  10 августа 2021 года  по адресу: 187780, Ленинградская область, г. Подпорожье, пр-кт Ленина, д.3</t>
  </si>
  <si>
    <t>Максимов Сергей Иванович</t>
  </si>
  <si>
    <t>Smaximov27@yandex.ru</t>
  </si>
  <si>
    <t>паспорт: серия 4108 номер 067829 выдан 02.06.2009 г. ТП № 126 отдела УФМС России по Санкт-Петербургу и Ленинградской области  в Подпорожском районе, 470-042</t>
  </si>
  <si>
    <t>127-397-331 80</t>
  </si>
  <si>
    <t>8 921 881 78 43</t>
  </si>
  <si>
    <t>Шихов Леонид Александрович</t>
  </si>
  <si>
    <t>471103048280</t>
  </si>
  <si>
    <t>471103330400</t>
  </si>
  <si>
    <t>Ленинградская область, 
Подпорожский р-он,
пгт Никольский, 
ул. Лисицыной, д. 1, кв.2</t>
  </si>
  <si>
    <t>8 965 035 36 39</t>
  </si>
  <si>
    <t>lenich0509@rambler.ru</t>
  </si>
  <si>
    <t>Ленинградская область, 
г. Подпорожье, 
ул. Гражданская, д.33</t>
  </si>
  <si>
    <t>Ленинградская область, 
г. Подпорожье, 
ул. Физкультурная, д.8</t>
  </si>
  <si>
    <t>паспорт: серия 4107 номер 967926 выдан 24.10.2007 г. ТП № 125 отдела УФМС России по Санкт-Петербургу и Ленинградской области  в Подпорожском районе, 470-041</t>
  </si>
  <si>
    <t>114-150-304 89</t>
  </si>
  <si>
    <t>Ленинградская область, 
г. Подпорожье, 
ул. Парковая, д.5, кв.6</t>
  </si>
  <si>
    <t>10 августа 2021 года</t>
  </si>
  <si>
    <t>Хапугина Татьяна Анатольевна</t>
  </si>
  <si>
    <t>__ августа 2021 года</t>
  </si>
  <si>
    <t>Ласкитаева Ирина Владимировна</t>
  </si>
  <si>
    <t>8 921 587 21 05</t>
  </si>
  <si>
    <t>I.V.Laskitaeva@yandex.ru</t>
  </si>
  <si>
    <t>Ленинградская область, 
г. Подпорожье, ул. Счастливая, д. 23а</t>
  </si>
  <si>
    <t>Контактная информация</t>
  </si>
  <si>
    <t>Объем финансирования</t>
  </si>
  <si>
    <t>Остаток на 01.07.2021г.</t>
  </si>
  <si>
    <t>Запрашиваемая сумма на 01.08.2021 г.</t>
  </si>
  <si>
    <t>Немыкина Елена Владимировна</t>
  </si>
  <si>
    <t>Ленинградская область, 
г. Подпорожье, 
пр-кт Ленина, 16, кв.9</t>
  </si>
  <si>
    <t>11 августа 2021 года</t>
  </si>
  <si>
    <t>Принято комиссией 
к выплате</t>
  </si>
  <si>
    <t>Остаток на 14.09.2021г.</t>
  </si>
  <si>
    <t>ВЫПИСКА ИЗ ЖУРНАЛА (РЕЕСТР) ЗАЯВОК
заявок граждан и субъектов малого и среднего предпринимательства (соискателей) 
на участие в конкурсном отборе на получение субсидий на организацию предпринимательской деятельности</t>
  </si>
  <si>
    <t xml:space="preserve">Заместитель Главы Администрации по экономике и инвестициям </t>
  </si>
  <si>
    <t>А.А. Афонин</t>
  </si>
  <si>
    <r>
      <rPr>
        <b/>
        <sz val="14"/>
        <color theme="1"/>
        <rFont val="Times New Roman"/>
        <family val="1"/>
        <charset val="204"/>
      </rPr>
      <t xml:space="preserve">Реестр </t>
    </r>
    <r>
      <rPr>
        <b/>
        <sz val="10"/>
        <color theme="1"/>
        <rFont val="Times New Roman"/>
        <family val="1"/>
        <charset val="204"/>
      </rPr>
      <t xml:space="preserve">
</t>
    </r>
    <r>
      <rPr>
        <b/>
        <sz val="12"/>
        <color theme="1"/>
        <rFont val="Times New Roman"/>
        <family val="1"/>
        <charset val="204"/>
      </rPr>
      <t>победителей получателей конкурсного отбора
 на получение субсидий на организацию предпринимательской деятельности</t>
    </r>
  </si>
  <si>
    <t>Дата принятия
решения о предоставлении поддержки</t>
  </si>
  <si>
    <t>Сведения о субъекте малого и среднего предпринимательства - получателей поддержки</t>
  </si>
  <si>
    <t>наименование ЮЛ или фамилия, имя, и (при наличии отчество ИП</t>
  </si>
  <si>
    <t>Сведения о предоставляемой поддержки</t>
  </si>
  <si>
    <t>форма поддержки</t>
  </si>
  <si>
    <t>вид поддержки</t>
  </si>
  <si>
    <t>размер поддержки</t>
  </si>
  <si>
    <t>срок оказания поддержки</t>
  </si>
  <si>
    <t>Примечание</t>
  </si>
  <si>
    <t>027714937605</t>
  </si>
  <si>
    <t>финансовая</t>
  </si>
  <si>
    <t xml:space="preserve">субсидия на организацию предпринимательской деятельности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</si>
</sst>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000000"/>
    <numFmt numFmtId="166" formatCode="0.00000000000000000000"/>
  </numFmts>
  <fonts count="29"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4"/>
      <color theme="1"/>
      <name val="Calibri"/>
      <family val="2"/>
      <charset val="204"/>
      <scheme val="minor"/>
    </font>
    <font>
      <i/>
      <sz val="11"/>
      <color theme="1"/>
      <name val="Times New Roman"/>
      <family val="1"/>
      <charset val="204"/>
    </font>
    <font>
      <i/>
      <sz val="10"/>
      <color theme="1"/>
      <name val="Times New Roman"/>
      <family val="1"/>
      <charset val="204"/>
    </font>
    <font>
      <i/>
      <sz val="7"/>
      <color theme="1"/>
      <name val="Times New Roman"/>
      <family val="1"/>
      <charset val="204"/>
    </font>
    <font>
      <sz val="12"/>
      <color theme="1"/>
      <name val="Calibri"/>
      <family val="2"/>
      <charset val="204"/>
      <scheme val="minor"/>
    </font>
    <font>
      <sz val="14"/>
      <color theme="1"/>
      <name val="Times New Roman"/>
      <family val="1"/>
      <charset val="204"/>
    </font>
    <font>
      <sz val="10"/>
      <color theme="1"/>
      <name val="Times New Roman"/>
      <family val="1"/>
      <charset val="204"/>
    </font>
    <font>
      <sz val="11"/>
      <color theme="1"/>
      <name val="Times New Roman"/>
      <family val="1"/>
      <charset val="204"/>
    </font>
    <font>
      <sz val="11"/>
      <color rgb="FFFF0000"/>
      <name val="Calibri"/>
      <family val="2"/>
      <charset val="204"/>
      <scheme val="minor"/>
    </font>
    <font>
      <u/>
      <sz val="11"/>
      <color theme="10"/>
      <name val="Calibri"/>
      <family val="2"/>
      <charset val="204"/>
      <scheme val="minor"/>
    </font>
    <font>
      <sz val="12"/>
      <name val="Times New Roman"/>
      <family val="1"/>
      <charset val="204"/>
    </font>
    <font>
      <b/>
      <u/>
      <sz val="18"/>
      <color theme="1"/>
      <name val="Times New Roman"/>
      <family val="1"/>
      <charset val="204"/>
    </font>
    <font>
      <sz val="12"/>
      <color rgb="FF000000"/>
      <name val="Times New Roman"/>
      <family val="1"/>
      <charset val="204"/>
    </font>
    <font>
      <b/>
      <sz val="14"/>
      <color theme="1"/>
      <name val="Times New Roman"/>
      <family val="1"/>
      <charset val="204"/>
    </font>
    <font>
      <i/>
      <sz val="12"/>
      <color theme="1"/>
      <name val="Times New Roman"/>
      <family val="1"/>
      <charset val="204"/>
    </font>
    <font>
      <i/>
      <sz val="9"/>
      <color theme="1"/>
      <name val="Times New Roman"/>
      <family val="1"/>
      <charset val="204"/>
    </font>
    <font>
      <sz val="16"/>
      <color theme="1"/>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
      <sz val="10"/>
      <color rgb="FF000000"/>
      <name val="Times New Roman"/>
      <family val="1"/>
      <charset val="204"/>
    </font>
    <font>
      <sz val="8"/>
      <color theme="1"/>
      <name val="Calibri"/>
      <family val="2"/>
      <charset val="204"/>
      <scheme val="minor"/>
    </font>
    <font>
      <sz val="9"/>
      <color indexed="81"/>
      <name val="Tahoma"/>
      <family val="2"/>
      <charset val="204"/>
    </font>
    <font>
      <b/>
      <sz val="9"/>
      <color indexed="81"/>
      <name val="Tahoma"/>
      <family val="2"/>
      <charset val="204"/>
    </font>
    <font>
      <sz val="12"/>
      <color rgb="FFFF0000"/>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70">
    <xf numFmtId="0" fontId="0" fillId="0" borderId="0" xfId="0"/>
    <xf numFmtId="0" fontId="8" fillId="0" borderId="0" xfId="0" applyFont="1"/>
    <xf numFmtId="0" fontId="9" fillId="0" borderId="0" xfId="0" applyFont="1"/>
    <xf numFmtId="0" fontId="3" fillId="0" borderId="0" xfId="0" applyFont="1"/>
    <xf numFmtId="2" fontId="0" fillId="0" borderId="1" xfId="0" applyNumberFormat="1" applyBorder="1"/>
    <xf numFmtId="0" fontId="10" fillId="0" borderId="1" xfId="0" applyFont="1" applyBorder="1" applyAlignment="1">
      <alignment horizontal="center" vertical="center" wrapText="1"/>
    </xf>
    <xf numFmtId="2" fontId="0" fillId="0" borderId="0" xfId="0" applyNumberFormat="1"/>
    <xf numFmtId="0" fontId="2" fillId="0" borderId="0" xfId="0" applyFont="1"/>
    <xf numFmtId="0" fontId="10" fillId="0" borderId="0" xfId="0" applyFont="1"/>
    <xf numFmtId="0" fontId="13" fillId="0" borderId="1" xfId="1" applyFont="1" applyBorder="1" applyAlignment="1">
      <alignment vertical="center" wrapText="1"/>
    </xf>
    <xf numFmtId="0" fontId="0" fillId="0" borderId="0" xfId="0" applyAlignment="1">
      <alignment horizontal="left" vertical="top"/>
    </xf>
    <xf numFmtId="0" fontId="19" fillId="0" borderId="1" xfId="0" applyFont="1" applyBorder="1" applyAlignment="1">
      <alignment horizontal="center" vertical="center" wrapText="1"/>
    </xf>
    <xf numFmtId="2" fontId="0" fillId="0" borderId="0" xfId="0" applyNumberFormat="1" applyAlignment="1">
      <alignment horizontal="center" vertical="center"/>
    </xf>
    <xf numFmtId="0" fontId="0" fillId="0" borderId="0" xfId="0" applyAlignment="1">
      <alignment horizontal="right" vertical="center"/>
    </xf>
    <xf numFmtId="2" fontId="0" fillId="0" borderId="0" xfId="0" applyNumberFormat="1" applyAlignment="1">
      <alignment horizontal="right"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4" borderId="0" xfId="0" applyFill="1"/>
    <xf numFmtId="0" fontId="20" fillId="3" borderId="0" xfId="0" applyFont="1" applyFill="1"/>
    <xf numFmtId="0" fontId="0" fillId="0" borderId="1" xfId="0" applyBorder="1"/>
    <xf numFmtId="0" fontId="20" fillId="2" borderId="1" xfId="0" applyFont="1" applyFill="1" applyBorder="1"/>
    <xf numFmtId="0" fontId="20" fillId="3" borderId="1" xfId="0" applyFont="1" applyFill="1" applyBorder="1"/>
    <xf numFmtId="0" fontId="0" fillId="0" borderId="2" xfId="0" applyBorder="1"/>
    <xf numFmtId="0" fontId="0" fillId="0" borderId="1" xfId="0" applyFill="1" applyBorder="1"/>
    <xf numFmtId="0" fontId="0" fillId="0" borderId="0" xfId="0" applyFill="1"/>
    <xf numFmtId="165" fontId="0" fillId="0" borderId="0" xfId="0" applyNumberFormat="1" applyAlignment="1">
      <alignment horizontal="center" vertical="center"/>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3"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0" fontId="7" fillId="0" borderId="0" xfId="0" applyFont="1"/>
    <xf numFmtId="16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2" fontId="17" fillId="0" borderId="0" xfId="0" applyNumberFormat="1" applyFont="1" applyAlignment="1">
      <alignment horizontal="center" vertical="center"/>
    </xf>
    <xf numFmtId="0" fontId="2" fillId="0" borderId="0" xfId="0" applyFont="1" applyAlignment="1">
      <alignment horizontal="right" vertical="center"/>
    </xf>
    <xf numFmtId="2" fontId="2" fillId="0" borderId="0" xfId="0" applyNumberFormat="1" applyFont="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top" wrapText="1"/>
    </xf>
    <xf numFmtId="2"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xf numFmtId="0" fontId="2" fillId="0"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1" fontId="0" fillId="0" borderId="1" xfId="0" applyNumberFormat="1" applyFill="1" applyBorder="1" applyAlignment="1">
      <alignment horizontal="center" vertical="center"/>
    </xf>
    <xf numFmtId="1" fontId="0" fillId="0" borderId="0" xfId="0" applyNumberFormat="1" applyFill="1"/>
    <xf numFmtId="0" fontId="2" fillId="0" borderId="1" xfId="0" applyFont="1" applyFill="1" applyBorder="1" applyAlignment="1">
      <alignment vertical="center" wrapText="1"/>
    </xf>
    <xf numFmtId="0" fontId="8" fillId="0" borderId="0" xfId="0" applyFont="1" applyFill="1"/>
    <xf numFmtId="2" fontId="0" fillId="0" borderId="0" xfId="0" applyNumberFormat="1" applyFill="1"/>
    <xf numFmtId="0" fontId="11" fillId="0" borderId="0" xfId="0" applyFont="1" applyFill="1"/>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xf>
    <xf numFmtId="0" fontId="0" fillId="0" borderId="0" xfId="0" applyFill="1" applyAlignment="1">
      <alignment wrapText="1"/>
    </xf>
    <xf numFmtId="0" fontId="0" fillId="0" borderId="0" xfId="0" applyFill="1" applyAlignment="1">
      <alignment vertical="top"/>
    </xf>
    <xf numFmtId="0" fontId="0" fillId="0" borderId="1" xfId="0" applyFill="1" applyBorder="1" applyAlignment="1">
      <alignment vertical="top" wrapText="1"/>
    </xf>
    <xf numFmtId="2" fontId="0" fillId="0" borderId="1" xfId="0" applyNumberFormat="1" applyFill="1" applyBorder="1" applyAlignment="1">
      <alignment vertical="top"/>
    </xf>
    <xf numFmtId="0" fontId="0" fillId="0" borderId="1" xfId="0" applyFill="1" applyBorder="1" applyAlignment="1">
      <alignment vertical="top"/>
    </xf>
    <xf numFmtId="0" fontId="24" fillId="0" borderId="0" xfId="0" applyFont="1" applyFill="1" applyAlignment="1">
      <alignment wrapText="1"/>
    </xf>
    <xf numFmtId="9" fontId="0" fillId="0" borderId="0" xfId="0" applyNumberFormat="1" applyFill="1"/>
    <xf numFmtId="1" fontId="0" fillId="0" borderId="0" xfId="0" applyNumberFormat="1" applyFill="1" applyBorder="1" applyAlignment="1">
      <alignment horizontal="center" vertical="center"/>
    </xf>
    <xf numFmtId="0" fontId="7" fillId="0" borderId="0" xfId="0" applyFont="1" applyFill="1" applyBorder="1" applyAlignment="1">
      <alignment horizontal="center" vertical="center" wrapText="1"/>
    </xf>
    <xf numFmtId="0" fontId="14" fillId="0" borderId="0" xfId="0" applyFont="1" applyAlignment="1">
      <alignment horizontal="center" vertical="center"/>
    </xf>
    <xf numFmtId="0" fontId="2" fillId="0" borderId="1" xfId="0" applyFont="1" applyBorder="1" applyAlignment="1">
      <alignment vertical="center" wrapText="1"/>
    </xf>
    <xf numFmtId="2" fontId="3" fillId="0" borderId="0" xfId="0" applyNumberFormat="1" applyFont="1" applyFill="1"/>
    <xf numFmtId="3" fontId="0" fillId="0" borderId="0" xfId="0" applyNumberFormat="1"/>
    <xf numFmtId="0" fontId="22" fillId="0" borderId="1" xfId="0" applyNumberFormat="1" applyFont="1" applyFill="1" applyBorder="1" applyAlignment="1">
      <alignment horizontal="center" vertical="center" textRotation="90" wrapText="1"/>
    </xf>
    <xf numFmtId="0" fontId="14" fillId="0" borderId="0" xfId="0" applyFont="1" applyAlignment="1"/>
    <xf numFmtId="0" fontId="12" fillId="0" borderId="1" xfId="1" applyNumberFormat="1" applyBorder="1" applyAlignment="1">
      <alignment horizontal="center" vertical="center" wrapText="1"/>
    </xf>
    <xf numFmtId="0" fontId="10" fillId="0" borderId="1" xfId="0" applyFont="1" applyFill="1" applyBorder="1" applyAlignment="1">
      <alignment horizontal="center" vertical="top" wrapText="1"/>
    </xf>
    <xf numFmtId="0" fontId="2" fillId="0" borderId="1" xfId="0" applyFont="1" applyBorder="1" applyAlignment="1">
      <alignment horizontal="center" vertical="center" wrapText="1"/>
    </xf>
    <xf numFmtId="0" fontId="0" fillId="0" borderId="0" xfId="0" applyFill="1" applyBorder="1"/>
    <xf numFmtId="0" fontId="1" fillId="0" borderId="0" xfId="0" applyNumberFormat="1" applyFont="1" applyBorder="1" applyAlignment="1">
      <alignment horizontal="left" vertical="center" wrapText="1"/>
    </xf>
    <xf numFmtId="2" fontId="0" fillId="0" borderId="0" xfId="0" applyNumberFormat="1" applyFill="1" applyBorder="1"/>
    <xf numFmtId="0" fontId="22" fillId="0" borderId="0" xfId="0" applyNumberFormat="1" applyFont="1" applyFill="1" applyBorder="1" applyAlignment="1">
      <alignment horizontal="center" vertical="center" textRotation="90"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2" fontId="2" fillId="0" borderId="5" xfId="0" applyNumberFormat="1" applyFont="1" applyBorder="1" applyAlignment="1">
      <alignment horizontal="center" vertical="center"/>
    </xf>
    <xf numFmtId="2" fontId="2"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0" borderId="0" xfId="0" applyBorder="1"/>
    <xf numFmtId="0" fontId="7" fillId="0" borderId="0" xfId="0" applyFont="1" applyBorder="1"/>
    <xf numFmtId="0" fontId="2" fillId="0" borderId="0" xfId="0" applyFont="1" applyBorder="1" applyAlignment="1">
      <alignment horizontal="center" vertical="center" wrapText="1"/>
    </xf>
    <xf numFmtId="2" fontId="1" fillId="0" borderId="1" xfId="0" applyNumberFormat="1" applyFont="1" applyBorder="1" applyAlignment="1">
      <alignment horizontal="center" vertical="center" wrapText="1"/>
    </xf>
    <xf numFmtId="166" fontId="2" fillId="0" borderId="0" xfId="0" applyNumberFormat="1" applyFont="1" applyBorder="1" applyAlignment="1">
      <alignment horizontal="center" vertical="center"/>
    </xf>
    <xf numFmtId="0" fontId="2" fillId="0" borderId="0" xfId="0" applyFont="1" applyFill="1" applyBorder="1" applyAlignment="1">
      <alignment horizontal="center" vertical="center" wrapText="1"/>
    </xf>
    <xf numFmtId="2" fontId="2" fillId="0" borderId="0"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2" fontId="2" fillId="0" borderId="1" xfId="0" applyNumberFormat="1" applyFont="1" applyBorder="1" applyAlignment="1">
      <alignment horizontal="center"/>
    </xf>
    <xf numFmtId="0" fontId="2"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2"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2" fillId="0" borderId="1" xfId="1"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0" fontId="2" fillId="0" borderId="2" xfId="0" applyNumberFormat="1" applyFont="1" applyBorder="1" applyAlignment="1">
      <alignment horizontal="right" vertical="center" wrapText="1"/>
    </xf>
    <xf numFmtId="0" fontId="2" fillId="0" borderId="3" xfId="0" applyNumberFormat="1" applyFont="1" applyBorder="1" applyAlignment="1">
      <alignment horizontal="right" vertical="center" wrapText="1"/>
    </xf>
    <xf numFmtId="0" fontId="2" fillId="0" borderId="4" xfId="0" applyNumberFormat="1" applyFont="1" applyBorder="1" applyAlignment="1">
      <alignment horizontal="right" vertical="center" wrapText="1"/>
    </xf>
    <xf numFmtId="0" fontId="2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2" fillId="0" borderId="8"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2" xfId="0" applyFont="1" applyBorder="1" applyAlignment="1">
      <alignment horizontal="center" vertical="center" wrapText="1"/>
    </xf>
    <xf numFmtId="0" fontId="8" fillId="0" borderId="0" xfId="0" applyFont="1" applyAlignment="1">
      <alignment horizontal="left" vertical="top" wrapText="1"/>
    </xf>
    <xf numFmtId="0" fontId="2" fillId="0" borderId="1" xfId="0" applyFont="1" applyBorder="1" applyAlignment="1">
      <alignment horizontal="center" vertical="center" wrapText="1"/>
    </xf>
    <xf numFmtId="0" fontId="10" fillId="0" borderId="7" xfId="0" applyFont="1" applyBorder="1" applyAlignment="1">
      <alignment horizontal="center"/>
    </xf>
    <xf numFmtId="0" fontId="18" fillId="0" borderId="6" xfId="0" applyFont="1" applyBorder="1" applyAlignment="1">
      <alignment horizontal="center" vertical="top"/>
    </xf>
    <xf numFmtId="0" fontId="10" fillId="0" borderId="0" xfId="0" applyFont="1" applyAlignment="1">
      <alignment horizontal="center"/>
    </xf>
    <xf numFmtId="0" fontId="10" fillId="0" borderId="0" xfId="0" applyFont="1" applyAlignment="1">
      <alignment horizontal="left" vertical="top" wrapText="1"/>
    </xf>
    <xf numFmtId="0" fontId="18" fillId="0" borderId="0" xfId="0" applyFont="1" applyAlignment="1">
      <alignment horizontal="left" vertical="top" wrapText="1"/>
    </xf>
    <xf numFmtId="0" fontId="2" fillId="0" borderId="0" xfId="0" applyFont="1" applyAlignment="1">
      <alignment horizontal="center"/>
    </xf>
    <xf numFmtId="0" fontId="5" fillId="0" borderId="0" xfId="0" applyFont="1" applyAlignment="1">
      <alignment horizontal="center" vertical="center"/>
    </xf>
    <xf numFmtId="0" fontId="17" fillId="0" borderId="1" xfId="0" applyFont="1" applyBorder="1" applyAlignment="1">
      <alignment horizontal="center" vertical="center" wrapText="1"/>
    </xf>
    <xf numFmtId="0" fontId="2" fillId="0" borderId="0" xfId="0" applyFont="1" applyAlignment="1">
      <alignment horizontal="left" vertical="top" wrapText="1"/>
    </xf>
    <xf numFmtId="0" fontId="10" fillId="0" borderId="0" xfId="0" applyFont="1" applyFill="1" applyBorder="1" applyAlignment="1">
      <alignment horizontal="center"/>
    </xf>
    <xf numFmtId="0" fontId="10" fillId="0" borderId="7" xfId="0" applyFont="1" applyFill="1" applyBorder="1" applyAlignment="1">
      <alignment horizont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 fontId="15" fillId="0" borderId="0" xfId="0" applyNumberFormat="1" applyFont="1" applyBorder="1" applyAlignment="1">
      <alignment horizontal="center" vertical="center" wrapText="1"/>
    </xf>
    <xf numFmtId="2" fontId="1"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15" fillId="0" borderId="1" xfId="0" applyNumberFormat="1" applyFont="1" applyBorder="1" applyAlignment="1">
      <alignment horizontal="center" vertical="center" wrapText="1"/>
    </xf>
    <xf numFmtId="2" fontId="15" fillId="0" borderId="2"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0" fontId="10"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56132934704438E-2"/>
          <c:y val="0.1046832373854443"/>
          <c:w val="0.84729931789729851"/>
          <c:h val="0.77213660408738882"/>
        </c:manualLayout>
      </c:layout>
      <c:barChart>
        <c:barDir val="col"/>
        <c:grouping val="clustered"/>
        <c:varyColors val="0"/>
        <c:ser>
          <c:idx val="0"/>
          <c:order val="0"/>
          <c:invertIfNegative val="0"/>
          <c:cat>
            <c:strRef>
              <c:f>'Оценки 2021'!$N$2:$P$2</c:f>
              <c:strCache>
                <c:ptCount val="3"/>
                <c:pt idx="0">
                  <c:v>Ласкитаева</c:v>
                </c:pt>
                <c:pt idx="1">
                  <c:v>Шихов Леонид Александрович</c:v>
                </c:pt>
                <c:pt idx="2">
                  <c:v>0</c:v>
                </c:pt>
              </c:strCache>
            </c:strRef>
          </c:cat>
          <c:val>
            <c:numRef>
              <c:f>'Оценки 2021'!$N$3:$P$3</c:f>
              <c:numCache>
                <c:formatCode>0.00</c:formatCode>
                <c:ptCount val="3"/>
                <c:pt idx="0">
                  <c:v>163.57142857142858</c:v>
                </c:pt>
                <c:pt idx="1">
                  <c:v>165</c:v>
                </c:pt>
                <c:pt idx="2">
                  <c:v>0</c:v>
                </c:pt>
              </c:numCache>
            </c:numRef>
          </c:val>
          <c:extLst>
            <c:ext xmlns:c16="http://schemas.microsoft.com/office/drawing/2014/chart" uri="{C3380CC4-5D6E-409C-BE32-E72D297353CC}">
              <c16:uniqueId val="{00000000-A31C-4673-A0AB-9BBF009E8A02}"/>
            </c:ext>
          </c:extLst>
        </c:ser>
        <c:dLbls>
          <c:showLegendKey val="0"/>
          <c:showVal val="0"/>
          <c:showCatName val="0"/>
          <c:showSerName val="0"/>
          <c:showPercent val="0"/>
          <c:showBubbleSize val="0"/>
        </c:dLbls>
        <c:gapWidth val="150"/>
        <c:axId val="87680128"/>
        <c:axId val="87681664"/>
      </c:barChart>
      <c:catAx>
        <c:axId val="87680128"/>
        <c:scaling>
          <c:orientation val="minMax"/>
        </c:scaling>
        <c:delete val="0"/>
        <c:axPos val="b"/>
        <c:numFmt formatCode="General" sourceLinked="0"/>
        <c:majorTickMark val="out"/>
        <c:minorTickMark val="none"/>
        <c:tickLblPos val="nextTo"/>
        <c:crossAx val="87681664"/>
        <c:crosses val="autoZero"/>
        <c:auto val="1"/>
        <c:lblAlgn val="ctr"/>
        <c:lblOffset val="100"/>
        <c:noMultiLvlLbl val="0"/>
      </c:catAx>
      <c:valAx>
        <c:axId val="87681664"/>
        <c:scaling>
          <c:orientation val="minMax"/>
        </c:scaling>
        <c:delete val="0"/>
        <c:axPos val="l"/>
        <c:majorGridlines/>
        <c:numFmt formatCode="0.00" sourceLinked="1"/>
        <c:majorTickMark val="out"/>
        <c:minorTickMark val="none"/>
        <c:tickLblPos val="nextTo"/>
        <c:crossAx val="87680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485776</xdr:colOff>
      <xdr:row>23</xdr:row>
      <xdr:rowOff>56608</xdr:rowOff>
    </xdr:from>
    <xdr:to>
      <xdr:col>15</xdr:col>
      <xdr:colOff>723900</xdr:colOff>
      <xdr:row>32</xdr:row>
      <xdr:rowOff>190500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tyana-s-85@mail.ru" TargetMode="External"/><Relationship Id="rId1" Type="http://schemas.openxmlformats.org/officeDocument/2006/relationships/hyperlink" Target="mailto:Smaximov27@yandex.r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enich0509@rambler.ru" TargetMode="External"/><Relationship Id="rId2" Type="http://schemas.openxmlformats.org/officeDocument/2006/relationships/hyperlink" Target="mailto:tatyana-s-85@mail.ru" TargetMode="External"/><Relationship Id="rId1" Type="http://schemas.openxmlformats.org/officeDocument/2006/relationships/hyperlink" Target="mailto:Smaximov27@yandex.r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atyana-s-85@mail.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1"/>
  <sheetViews>
    <sheetView workbookViewId="0">
      <selection activeCell="I24" sqref="I24"/>
    </sheetView>
  </sheetViews>
  <sheetFormatPr defaultRowHeight="15" x14ac:dyDescent="0.25"/>
  <cols>
    <col min="1" max="1" width="4.5703125" customWidth="1"/>
    <col min="2" max="2" width="13.85546875" customWidth="1"/>
    <col min="3" max="3" width="26.28515625" customWidth="1"/>
    <col min="4" max="4" width="18.28515625" customWidth="1"/>
    <col min="5" max="5" width="22" customWidth="1"/>
    <col min="6" max="6" width="31.7109375" customWidth="1"/>
    <col min="7" max="7" width="19.7109375" customWidth="1"/>
    <col min="8" max="8" width="18.7109375" customWidth="1"/>
    <col min="9" max="9" width="23.7109375" customWidth="1"/>
    <col min="10" max="10" width="14.28515625" style="102" customWidth="1"/>
    <col min="11" max="11" width="13.140625" style="102" bestFit="1" customWidth="1"/>
    <col min="12" max="12" width="12.42578125" style="102" customWidth="1"/>
    <col min="13" max="20" width="9.140625" style="102"/>
  </cols>
  <sheetData>
    <row r="1" spans="1:30" ht="67.900000000000006" customHeight="1" x14ac:dyDescent="0.25">
      <c r="A1" s="131" t="s">
        <v>11</v>
      </c>
      <c r="B1" s="131"/>
      <c r="C1" s="131"/>
      <c r="D1" s="131"/>
      <c r="E1" s="131"/>
      <c r="F1" s="131"/>
      <c r="G1" s="131"/>
      <c r="H1" s="131"/>
      <c r="I1" s="131"/>
    </row>
    <row r="2" spans="1:30" s="32" customFormat="1" ht="47.25" x14ac:dyDescent="0.25">
      <c r="A2" s="109" t="s">
        <v>3</v>
      </c>
      <c r="B2" s="109" t="s">
        <v>4</v>
      </c>
      <c r="C2" s="109" t="s">
        <v>69</v>
      </c>
      <c r="D2" s="132" t="s">
        <v>128</v>
      </c>
      <c r="E2" s="133"/>
      <c r="F2" s="109" t="s">
        <v>5</v>
      </c>
      <c r="G2" s="109" t="s">
        <v>38</v>
      </c>
      <c r="H2" s="109" t="s">
        <v>6</v>
      </c>
      <c r="I2" s="109" t="s">
        <v>7</v>
      </c>
      <c r="J2" s="109" t="s">
        <v>135</v>
      </c>
      <c r="K2" s="35" t="s">
        <v>49</v>
      </c>
      <c r="L2" s="35" t="s">
        <v>50</v>
      </c>
      <c r="M2" s="103"/>
      <c r="N2" s="103"/>
      <c r="O2" s="103"/>
      <c r="P2" s="103"/>
      <c r="Q2" s="103"/>
      <c r="R2" s="103"/>
      <c r="S2" s="103"/>
      <c r="T2" s="103"/>
    </row>
    <row r="3" spans="1:30" s="32" customFormat="1" ht="18.75" customHeight="1" x14ac:dyDescent="0.25">
      <c r="A3" s="134" t="s">
        <v>129</v>
      </c>
      <c r="B3" s="135"/>
      <c r="C3" s="135"/>
      <c r="D3" s="135"/>
      <c r="E3" s="135"/>
      <c r="F3" s="135"/>
      <c r="G3" s="136"/>
      <c r="H3" s="105">
        <v>1878200</v>
      </c>
      <c r="I3" s="109"/>
      <c r="J3" s="112">
        <f>H3</f>
        <v>1878200</v>
      </c>
      <c r="K3" s="112">
        <v>1678200</v>
      </c>
      <c r="L3" s="112">
        <v>200000</v>
      </c>
      <c r="M3" s="103"/>
      <c r="N3" s="103"/>
      <c r="O3" s="103"/>
      <c r="P3" s="103"/>
      <c r="Q3" s="103"/>
      <c r="R3" s="103"/>
      <c r="S3" s="103"/>
      <c r="T3" s="103"/>
    </row>
    <row r="4" spans="1:30" s="32" customFormat="1" ht="96.75" customHeight="1" x14ac:dyDescent="0.25">
      <c r="A4" s="109">
        <v>1</v>
      </c>
      <c r="B4" s="26">
        <v>44313</v>
      </c>
      <c r="C4" s="109" t="s">
        <v>124</v>
      </c>
      <c r="D4" s="27" t="s">
        <v>125</v>
      </c>
      <c r="E4" s="80" t="s">
        <v>126</v>
      </c>
      <c r="F4" s="109" t="s">
        <v>127</v>
      </c>
      <c r="G4" s="28">
        <v>292540.01</v>
      </c>
      <c r="H4" s="28">
        <v>233724</v>
      </c>
      <c r="I4" s="28">
        <f>G4-H4</f>
        <v>58816.010000000009</v>
      </c>
      <c r="J4" s="114">
        <f>H4</f>
        <v>233724</v>
      </c>
      <c r="K4" s="115">
        <v>208835.92</v>
      </c>
      <c r="L4" s="114">
        <v>24888.080000000002</v>
      </c>
      <c r="M4" s="103"/>
      <c r="N4" s="103"/>
      <c r="O4" s="103"/>
      <c r="P4" s="103"/>
      <c r="Q4" s="103"/>
      <c r="R4" s="103"/>
      <c r="S4" s="103"/>
      <c r="T4" s="103"/>
    </row>
    <row r="5" spans="1:30" s="32" customFormat="1" ht="15.75" x14ac:dyDescent="0.25">
      <c r="A5" s="134" t="s">
        <v>130</v>
      </c>
      <c r="B5" s="135"/>
      <c r="C5" s="135"/>
      <c r="D5" s="135"/>
      <c r="E5" s="135"/>
      <c r="F5" s="135"/>
      <c r="G5" s="136"/>
      <c r="H5" s="105">
        <f>H3-H4</f>
        <v>1644476</v>
      </c>
      <c r="I5" s="109"/>
      <c r="J5" s="35"/>
      <c r="K5" s="111"/>
      <c r="L5" s="35"/>
      <c r="M5" s="103"/>
      <c r="N5" s="103"/>
      <c r="O5" s="103"/>
      <c r="P5" s="103"/>
      <c r="Q5" s="103"/>
      <c r="R5" s="103"/>
      <c r="S5" s="103"/>
      <c r="T5" s="103"/>
    </row>
    <row r="6" spans="1:30" s="32" customFormat="1" ht="47.25" x14ac:dyDescent="0.25">
      <c r="A6" s="109">
        <v>2</v>
      </c>
      <c r="B6" s="26">
        <v>44406</v>
      </c>
      <c r="C6" s="109" t="s">
        <v>85</v>
      </c>
      <c r="D6" s="27" t="s">
        <v>87</v>
      </c>
      <c r="E6" s="80" t="s">
        <v>88</v>
      </c>
      <c r="F6" s="109" t="s">
        <v>70</v>
      </c>
      <c r="G6" s="28">
        <f t="shared" ref="G6" si="0">SUM(H6:I6)</f>
        <v>875000</v>
      </c>
      <c r="H6" s="28">
        <v>700000</v>
      </c>
      <c r="I6" s="28">
        <v>175000</v>
      </c>
      <c r="J6" s="116">
        <v>530272</v>
      </c>
      <c r="K6" s="117">
        <v>473806.02</v>
      </c>
      <c r="L6" s="117">
        <v>56465.98</v>
      </c>
      <c r="M6" s="104"/>
      <c r="N6" s="104"/>
      <c r="O6" s="104"/>
      <c r="P6" s="104"/>
      <c r="Q6" s="104"/>
      <c r="R6" s="104"/>
      <c r="S6" s="104"/>
      <c r="T6" s="104"/>
      <c r="U6" s="104"/>
      <c r="V6" s="107"/>
      <c r="W6" s="107"/>
      <c r="X6" s="107"/>
      <c r="Y6" s="107"/>
      <c r="Z6" s="107"/>
      <c r="AA6" s="108"/>
      <c r="AB6" s="108"/>
      <c r="AC6" s="99"/>
      <c r="AD6" s="103"/>
    </row>
    <row r="7" spans="1:30" s="32" customFormat="1" ht="96.75" customHeight="1" x14ac:dyDescent="0.25">
      <c r="A7" s="109">
        <v>3</v>
      </c>
      <c r="B7" s="26">
        <v>44406</v>
      </c>
      <c r="C7" s="109" t="s">
        <v>105</v>
      </c>
      <c r="D7" s="27" t="s">
        <v>109</v>
      </c>
      <c r="E7" s="80" t="s">
        <v>106</v>
      </c>
      <c r="F7" s="109" t="s">
        <v>116</v>
      </c>
      <c r="G7" s="28">
        <v>827500</v>
      </c>
      <c r="H7" s="28">
        <v>662000</v>
      </c>
      <c r="I7" s="28">
        <f>G7-H7</f>
        <v>165500</v>
      </c>
      <c r="J7" s="31"/>
      <c r="K7" s="110"/>
      <c r="L7" s="35"/>
      <c r="M7" s="103"/>
      <c r="N7" s="103"/>
      <c r="O7" s="103"/>
      <c r="P7" s="103"/>
      <c r="Q7" s="103"/>
      <c r="R7" s="103"/>
      <c r="S7" s="103"/>
      <c r="T7" s="103"/>
    </row>
    <row r="8" spans="1:30" s="32" customFormat="1" ht="96.75" customHeight="1" x14ac:dyDescent="0.25">
      <c r="A8" s="109">
        <v>4</v>
      </c>
      <c r="B8" s="26">
        <v>44406</v>
      </c>
      <c r="C8" s="109" t="s">
        <v>110</v>
      </c>
      <c r="D8" s="27" t="s">
        <v>114</v>
      </c>
      <c r="E8" s="80" t="s">
        <v>115</v>
      </c>
      <c r="F8" s="109" t="s">
        <v>117</v>
      </c>
      <c r="G8" s="28">
        <v>358400</v>
      </c>
      <c r="H8" s="28">
        <v>283136</v>
      </c>
      <c r="I8" s="28">
        <f>G8-H8</f>
        <v>75264</v>
      </c>
      <c r="J8" s="114">
        <v>283136</v>
      </c>
      <c r="K8" s="115">
        <v>252986.28</v>
      </c>
      <c r="L8" s="115">
        <v>30149.72</v>
      </c>
      <c r="M8" s="103"/>
      <c r="N8" s="103"/>
      <c r="O8" s="103"/>
      <c r="P8" s="103"/>
      <c r="Q8" s="103"/>
      <c r="R8" s="103"/>
      <c r="S8" s="103"/>
      <c r="T8" s="103"/>
    </row>
    <row r="9" spans="1:30" s="32" customFormat="1" ht="31.5" customHeight="1" x14ac:dyDescent="0.25">
      <c r="A9" s="137" t="s">
        <v>131</v>
      </c>
      <c r="B9" s="137"/>
      <c r="C9" s="137"/>
      <c r="D9" s="137"/>
      <c r="E9" s="137"/>
      <c r="F9" s="137"/>
      <c r="G9" s="28">
        <f>SUM(G6:G8)</f>
        <v>2060900</v>
      </c>
      <c r="H9" s="105">
        <f>SUM(H6:H8)</f>
        <v>1645136</v>
      </c>
      <c r="I9" s="28">
        <f>SUM(I6:I8)</f>
        <v>415764</v>
      </c>
      <c r="J9" s="118">
        <f>SUM(J4:J8)</f>
        <v>1047132</v>
      </c>
      <c r="K9" s="119">
        <f>SUM(K4:K8)</f>
        <v>935628.22000000009</v>
      </c>
      <c r="L9" s="118">
        <f>SUM(L4:L8)</f>
        <v>111503.78</v>
      </c>
      <c r="M9" s="103"/>
      <c r="N9" s="103"/>
      <c r="O9" s="103"/>
      <c r="P9" s="103"/>
      <c r="Q9" s="103"/>
      <c r="R9" s="103"/>
      <c r="S9" s="103"/>
      <c r="T9" s="103"/>
    </row>
    <row r="10" spans="1:30" s="32" customFormat="1" ht="30" customHeight="1" x14ac:dyDescent="0.25">
      <c r="A10" s="128" t="s">
        <v>136</v>
      </c>
      <c r="B10" s="129"/>
      <c r="C10" s="129"/>
      <c r="D10" s="129"/>
      <c r="E10" s="129"/>
      <c r="F10" s="129"/>
      <c r="G10" s="130"/>
      <c r="H10" s="113"/>
      <c r="I10" s="113"/>
      <c r="J10" s="118">
        <f>J3-J4-J6-J8</f>
        <v>831068</v>
      </c>
      <c r="K10" s="118">
        <f>K3-K4-K6-K8</f>
        <v>742571.78</v>
      </c>
      <c r="L10" s="118">
        <f t="shared" ref="L10" si="1">L3-L4-L6-L8</f>
        <v>88496.219999999972</v>
      </c>
      <c r="M10" s="103"/>
      <c r="N10" s="103"/>
      <c r="O10" s="103"/>
      <c r="P10" s="103"/>
      <c r="Q10" s="103"/>
      <c r="R10" s="103"/>
      <c r="S10" s="103"/>
      <c r="T10" s="103"/>
    </row>
    <row r="11" spans="1:30" x14ac:dyDescent="0.25">
      <c r="H11" s="6"/>
    </row>
  </sheetData>
  <mergeCells count="6">
    <mergeCell ref="A10:G10"/>
    <mergeCell ref="A1:I1"/>
    <mergeCell ref="D2:E2"/>
    <mergeCell ref="A3:G3"/>
    <mergeCell ref="A5:G5"/>
    <mergeCell ref="A9:F9"/>
  </mergeCells>
  <hyperlinks>
    <hyperlink ref="E7" r:id="rId1"/>
    <hyperlink ref="E6" r:id="rId2"/>
  </hyperlinks>
  <pageMargins left="0.25" right="0.25" top="0.75" bottom="0.75" header="0.3" footer="0.3"/>
  <pageSetup paperSize="9" scale="71" fitToWidth="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2"/>
  <sheetViews>
    <sheetView topLeftCell="A2" workbookViewId="0">
      <selection activeCell="Q10" sqref="Q10"/>
    </sheetView>
  </sheetViews>
  <sheetFormatPr defaultRowHeight="15" x14ac:dyDescent="0.25"/>
  <cols>
    <col min="1" max="1" width="4.5703125" customWidth="1"/>
    <col min="2" max="2" width="13.85546875" customWidth="1"/>
    <col min="3" max="3" width="23.7109375" customWidth="1"/>
    <col min="4" max="4" width="12.42578125" customWidth="1"/>
    <col min="5" max="5" width="19.5703125" customWidth="1"/>
    <col min="6" max="6" width="26.85546875" customWidth="1"/>
    <col min="7" max="7" width="18.28515625" customWidth="1"/>
    <col min="8" max="8" width="27.5703125" customWidth="1"/>
    <col min="9" max="9" width="27" customWidth="1"/>
    <col min="10" max="10" width="15.7109375" customWidth="1"/>
    <col min="11" max="11" width="18.42578125" customWidth="1"/>
    <col min="12" max="12" width="21" customWidth="1"/>
    <col min="13" max="13" width="41.7109375" customWidth="1"/>
    <col min="14" max="14" width="15.140625" customWidth="1"/>
    <col min="15" max="15" width="20.85546875" customWidth="1"/>
    <col min="16" max="16" width="11.42578125" customWidth="1"/>
    <col min="17" max="17" width="61.42578125" customWidth="1"/>
    <col min="18" max="18" width="37.140625" customWidth="1"/>
    <col min="19" max="19" width="16.5703125" customWidth="1"/>
    <col min="20" max="20" width="19.28515625" customWidth="1"/>
    <col min="21" max="21" width="16.28515625" customWidth="1"/>
    <col min="22" max="22" width="15.7109375" style="6" customWidth="1"/>
    <col min="23" max="23" width="24.140625" style="12" customWidth="1"/>
  </cols>
  <sheetData>
    <row r="1" spans="1:43" ht="67.900000000000006" customHeight="1" x14ac:dyDescent="0.25">
      <c r="A1" s="131" t="s">
        <v>11</v>
      </c>
      <c r="B1" s="131"/>
      <c r="C1" s="131"/>
      <c r="D1" s="131"/>
      <c r="E1" s="131"/>
      <c r="F1" s="131"/>
      <c r="G1" s="131"/>
      <c r="H1" s="131"/>
      <c r="I1" s="131"/>
      <c r="J1" s="131"/>
      <c r="K1" s="131"/>
      <c r="L1" s="131"/>
      <c r="M1" s="131"/>
      <c r="N1" s="131"/>
      <c r="O1" s="131"/>
      <c r="P1" s="131"/>
      <c r="Q1" s="131"/>
    </row>
    <row r="2" spans="1:43" s="32" customFormat="1" ht="78.75" x14ac:dyDescent="0.25">
      <c r="A2" s="39" t="s">
        <v>3</v>
      </c>
      <c r="B2" s="39" t="s">
        <v>4</v>
      </c>
      <c r="C2" s="39" t="s">
        <v>69</v>
      </c>
      <c r="D2" s="39" t="s">
        <v>17</v>
      </c>
      <c r="E2" s="39" t="s">
        <v>36</v>
      </c>
      <c r="F2" s="141" t="s">
        <v>0</v>
      </c>
      <c r="G2" s="132"/>
      <c r="H2" s="133"/>
      <c r="I2" s="39" t="s">
        <v>5</v>
      </c>
      <c r="J2" s="39" t="s">
        <v>38</v>
      </c>
      <c r="K2" s="39" t="s">
        <v>6</v>
      </c>
      <c r="L2" s="39" t="s">
        <v>7</v>
      </c>
      <c r="M2" s="39" t="s">
        <v>1</v>
      </c>
      <c r="N2" s="39" t="s">
        <v>2</v>
      </c>
      <c r="O2" s="39" t="s">
        <v>8</v>
      </c>
      <c r="P2" s="30" t="s">
        <v>9</v>
      </c>
      <c r="Q2" s="30" t="s">
        <v>10</v>
      </c>
      <c r="R2" s="30" t="s">
        <v>18</v>
      </c>
      <c r="S2" s="30" t="s">
        <v>19</v>
      </c>
      <c r="T2" s="30" t="s">
        <v>48</v>
      </c>
      <c r="U2" s="31" t="s">
        <v>49</v>
      </c>
      <c r="V2" s="31" t="s">
        <v>50</v>
      </c>
      <c r="W2" s="28" t="s">
        <v>51</v>
      </c>
    </row>
    <row r="3" spans="1:43" s="32" customFormat="1" ht="94.5" x14ac:dyDescent="0.25">
      <c r="A3" s="97">
        <v>1</v>
      </c>
      <c r="B3" s="26">
        <v>44406</v>
      </c>
      <c r="C3" s="97" t="s">
        <v>85</v>
      </c>
      <c r="D3" s="26">
        <v>31145</v>
      </c>
      <c r="E3" s="27" t="s">
        <v>86</v>
      </c>
      <c r="F3" s="97" t="s">
        <v>120</v>
      </c>
      <c r="G3" s="27" t="s">
        <v>87</v>
      </c>
      <c r="H3" s="80" t="s">
        <v>88</v>
      </c>
      <c r="I3" s="97" t="s">
        <v>70</v>
      </c>
      <c r="J3" s="28">
        <f t="shared" ref="J3" si="0">SUM(K3:L3)</f>
        <v>875000</v>
      </c>
      <c r="K3" s="28">
        <v>700000</v>
      </c>
      <c r="L3" s="28">
        <v>175000</v>
      </c>
      <c r="M3" s="40" t="s">
        <v>71</v>
      </c>
      <c r="N3" s="97" t="s">
        <v>37</v>
      </c>
      <c r="O3" s="15" t="s">
        <v>21</v>
      </c>
      <c r="P3" s="15" t="s">
        <v>22</v>
      </c>
      <c r="Q3" s="33">
        <f>PRODUCT(K3,100)/J3</f>
        <v>80</v>
      </c>
      <c r="R3" s="34" t="s">
        <v>89</v>
      </c>
      <c r="S3" s="35" t="s">
        <v>90</v>
      </c>
      <c r="T3" s="28">
        <v>700000</v>
      </c>
      <c r="U3" s="29">
        <f>T3*W7/100</f>
        <v>0</v>
      </c>
      <c r="V3" s="29">
        <f>T3*W8/100</f>
        <v>0</v>
      </c>
      <c r="W3" s="97"/>
      <c r="X3" s="97"/>
      <c r="Y3" s="97"/>
      <c r="Z3" s="94"/>
      <c r="AA3" s="95"/>
      <c r="AB3" s="96"/>
      <c r="AC3" s="97"/>
      <c r="AD3" s="97"/>
      <c r="AE3" s="97"/>
      <c r="AF3" s="97"/>
      <c r="AG3" s="97"/>
      <c r="AH3" s="97"/>
      <c r="AI3" s="97"/>
      <c r="AJ3" s="30"/>
      <c r="AK3" s="30"/>
      <c r="AL3" s="30"/>
      <c r="AM3" s="30"/>
      <c r="AN3" s="30"/>
      <c r="AO3" s="98"/>
      <c r="AP3" s="98"/>
      <c r="AQ3" s="99"/>
    </row>
    <row r="4" spans="1:43" s="32" customFormat="1" ht="96.75" customHeight="1" x14ac:dyDescent="0.25">
      <c r="A4" s="39">
        <v>2</v>
      </c>
      <c r="B4" s="26">
        <v>44406</v>
      </c>
      <c r="C4" s="39" t="s">
        <v>105</v>
      </c>
      <c r="D4" s="26">
        <v>32655</v>
      </c>
      <c r="E4" s="27" t="s">
        <v>112</v>
      </c>
      <c r="F4" s="39" t="s">
        <v>133</v>
      </c>
      <c r="G4" s="27" t="s">
        <v>109</v>
      </c>
      <c r="H4" s="80" t="s">
        <v>106</v>
      </c>
      <c r="I4" s="39" t="s">
        <v>116</v>
      </c>
      <c r="J4" s="28">
        <v>827500</v>
      </c>
      <c r="K4" s="28">
        <v>662000</v>
      </c>
      <c r="L4" s="28">
        <f>J4-K4</f>
        <v>165500</v>
      </c>
      <c r="M4" s="40" t="s">
        <v>71</v>
      </c>
      <c r="N4" s="39" t="s">
        <v>20</v>
      </c>
      <c r="O4" s="15" t="s">
        <v>21</v>
      </c>
      <c r="P4" s="15" t="s">
        <v>22</v>
      </c>
      <c r="Q4" s="33">
        <f>PRODUCT(K4,100)/J4</f>
        <v>80</v>
      </c>
      <c r="R4" s="34" t="s">
        <v>107</v>
      </c>
      <c r="S4" s="35" t="s">
        <v>108</v>
      </c>
      <c r="T4" s="28">
        <v>0</v>
      </c>
      <c r="U4" s="29">
        <f>T4*W10/100</f>
        <v>0</v>
      </c>
      <c r="V4" s="29">
        <f>T4*W11/100</f>
        <v>0</v>
      </c>
      <c r="W4" s="36">
        <f>SUM(U4:V4)</f>
        <v>0</v>
      </c>
    </row>
    <row r="5" spans="1:43" s="32" customFormat="1" ht="96.75" customHeight="1" x14ac:dyDescent="0.25">
      <c r="A5" s="97">
        <v>3</v>
      </c>
      <c r="B5" s="26">
        <v>44406</v>
      </c>
      <c r="C5" s="97" t="s">
        <v>110</v>
      </c>
      <c r="D5" s="26">
        <v>39379</v>
      </c>
      <c r="E5" s="27" t="s">
        <v>111</v>
      </c>
      <c r="F5" s="97" t="s">
        <v>113</v>
      </c>
      <c r="G5" s="27" t="s">
        <v>114</v>
      </c>
      <c r="H5" s="80" t="s">
        <v>115</v>
      </c>
      <c r="I5" s="97" t="s">
        <v>117</v>
      </c>
      <c r="J5" s="28">
        <v>358400</v>
      </c>
      <c r="K5" s="28">
        <v>283136</v>
      </c>
      <c r="L5" s="28">
        <f>J5-K5</f>
        <v>75264</v>
      </c>
      <c r="M5" s="40" t="s">
        <v>71</v>
      </c>
      <c r="N5" s="97" t="s">
        <v>20</v>
      </c>
      <c r="O5" s="15" t="s">
        <v>21</v>
      </c>
      <c r="P5" s="15" t="s">
        <v>22</v>
      </c>
      <c r="Q5" s="33">
        <f>PRODUCT(K5,100)/J5</f>
        <v>79</v>
      </c>
      <c r="R5" s="34" t="s">
        <v>118</v>
      </c>
      <c r="S5" s="35" t="s">
        <v>119</v>
      </c>
      <c r="T5" s="28"/>
      <c r="U5" s="29"/>
      <c r="V5" s="29"/>
      <c r="W5" s="36"/>
    </row>
    <row r="6" spans="1:43" s="32" customFormat="1" ht="31.5" customHeight="1" x14ac:dyDescent="0.25">
      <c r="A6" s="100"/>
      <c r="B6" s="26"/>
      <c r="C6" s="100"/>
      <c r="D6" s="26"/>
      <c r="E6" s="27"/>
      <c r="F6" s="100"/>
      <c r="G6" s="27"/>
      <c r="H6" s="80"/>
      <c r="I6" s="100"/>
      <c r="J6" s="28">
        <f>SUM(J3:J5)</f>
        <v>2060900</v>
      </c>
      <c r="K6" s="28">
        <f>SUM(K3:K5)</f>
        <v>1645136</v>
      </c>
      <c r="L6" s="28">
        <f>SUM(L3:L5)</f>
        <v>415764</v>
      </c>
      <c r="M6" s="40"/>
      <c r="N6" s="100"/>
      <c r="O6" s="15"/>
      <c r="P6" s="15"/>
      <c r="Q6" s="33"/>
      <c r="R6" s="34"/>
      <c r="S6" s="35"/>
      <c r="T6" s="28"/>
      <c r="U6" s="101"/>
      <c r="V6" s="101"/>
      <c r="W6" s="36"/>
    </row>
    <row r="7" spans="1:43" s="32" customFormat="1" ht="30" customHeight="1" x14ac:dyDescent="0.25">
      <c r="A7" s="138" t="s">
        <v>104</v>
      </c>
      <c r="B7" s="139"/>
      <c r="C7" s="139"/>
      <c r="D7" s="139"/>
      <c r="E7" s="139"/>
      <c r="F7" s="139"/>
      <c r="G7" s="139"/>
      <c r="H7" s="139"/>
      <c r="I7" s="139"/>
      <c r="J7" s="139"/>
      <c r="K7" s="139"/>
      <c r="L7" s="139"/>
      <c r="M7" s="139"/>
      <c r="N7" s="139"/>
      <c r="O7" s="140"/>
      <c r="P7" s="7"/>
      <c r="Q7" s="64"/>
      <c r="R7" s="7"/>
      <c r="S7" s="37" t="s">
        <v>54</v>
      </c>
      <c r="T7" s="38">
        <f>SUM(T4:T5)</f>
        <v>0</v>
      </c>
      <c r="U7" s="38">
        <f>SUM(U4:U5)</f>
        <v>0</v>
      </c>
      <c r="V7" s="38">
        <f>SUM(V4:V5)</f>
        <v>0</v>
      </c>
      <c r="W7" s="38">
        <f>SUM(U7:V7)</f>
        <v>0</v>
      </c>
    </row>
    <row r="8" spans="1:43" s="32" customFormat="1" ht="30" customHeight="1" x14ac:dyDescent="0.25">
      <c r="A8" s="63"/>
      <c r="B8" s="63"/>
      <c r="C8" s="63"/>
      <c r="D8" s="63"/>
      <c r="E8" s="63"/>
      <c r="F8" s="63"/>
      <c r="G8" s="63"/>
      <c r="H8" s="63"/>
      <c r="I8" s="63"/>
      <c r="J8" s="63"/>
      <c r="K8" s="63"/>
      <c r="L8" s="63"/>
      <c r="M8" s="63"/>
      <c r="N8" s="63"/>
      <c r="O8" s="63"/>
      <c r="P8" s="7"/>
      <c r="Q8" s="64"/>
      <c r="R8" s="7"/>
      <c r="S8" s="37"/>
      <c r="T8" s="38"/>
      <c r="U8" s="38"/>
      <c r="V8" s="38"/>
      <c r="W8" s="38"/>
    </row>
    <row r="9" spans="1:43" s="32" customFormat="1" ht="30" customHeight="1" x14ac:dyDescent="0.25">
      <c r="A9" s="63"/>
      <c r="B9" s="63"/>
      <c r="C9" s="63"/>
      <c r="D9" s="63"/>
      <c r="E9" s="63"/>
      <c r="F9" s="63"/>
      <c r="G9" s="63"/>
      <c r="H9" s="63"/>
      <c r="I9" s="63"/>
      <c r="J9" s="63"/>
      <c r="K9" s="63"/>
      <c r="L9" s="63"/>
      <c r="M9" s="63"/>
      <c r="N9" s="63"/>
      <c r="O9" s="63"/>
      <c r="P9" s="7"/>
      <c r="Q9" s="106">
        <f>(661340*89.3515067617932)/100</f>
        <v>590917.25481844309</v>
      </c>
      <c r="R9" s="7"/>
      <c r="S9" s="37"/>
      <c r="T9" s="38"/>
      <c r="U9" s="38"/>
      <c r="V9" s="38"/>
      <c r="W9" s="38"/>
    </row>
    <row r="10" spans="1:43" ht="49.5" customHeight="1" x14ac:dyDescent="0.3">
      <c r="A10" s="1" t="s">
        <v>91</v>
      </c>
      <c r="B10" s="2"/>
      <c r="S10" s="14" t="s">
        <v>52</v>
      </c>
      <c r="T10" s="12">
        <f>SUM(U10:V10)</f>
        <v>1878200</v>
      </c>
      <c r="U10" s="12">
        <v>1678200</v>
      </c>
      <c r="V10" s="12">
        <v>200000</v>
      </c>
      <c r="W10" s="25">
        <f>U10*100/T10</f>
        <v>89.351506761793203</v>
      </c>
    </row>
    <row r="11" spans="1:43" ht="32.25" customHeight="1" x14ac:dyDescent="0.3">
      <c r="A11" s="1" t="s">
        <v>81</v>
      </c>
      <c r="B11" s="3"/>
      <c r="C11" s="3"/>
      <c r="D11" s="3"/>
      <c r="E11" s="3"/>
      <c r="K11" s="76"/>
      <c r="L11" s="6"/>
      <c r="R11" s="6" t="e">
        <f>SUM(U11:V11)</f>
        <v>#REF!</v>
      </c>
      <c r="S11" s="13" t="s">
        <v>53</v>
      </c>
      <c r="T11" s="12" t="e">
        <f>T10-T7-#REF!</f>
        <v>#REF!</v>
      </c>
      <c r="U11" s="12" t="e">
        <f>U10-U7-#REF!</f>
        <v>#REF!</v>
      </c>
      <c r="V11" s="12" t="e">
        <f>V10-V7-#REF!</f>
        <v>#REF!</v>
      </c>
      <c r="W11" s="25">
        <f>V10*100/T10</f>
        <v>10.648493238206793</v>
      </c>
    </row>
    <row r="12" spans="1:43" x14ac:dyDescent="0.25">
      <c r="K12" s="6"/>
      <c r="S12" s="77"/>
    </row>
  </sheetData>
  <mergeCells count="3">
    <mergeCell ref="A1:Q1"/>
    <mergeCell ref="A7:O7"/>
    <mergeCell ref="F2:H2"/>
  </mergeCells>
  <hyperlinks>
    <hyperlink ref="H4" r:id="rId1"/>
    <hyperlink ref="H3" r:id="rId2"/>
    <hyperlink ref="H5" r:id="rId3"/>
  </hyperlinks>
  <pageMargins left="0.25" right="0.25" top="0.75" bottom="0.75" header="0.3" footer="0.3"/>
  <pageSetup paperSize="9" scale="31" fitToHeight="0" orientation="landscape" horizontalDpi="1200" verticalDpi="1200" r:id="rId4"/>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I166"/>
  <sheetViews>
    <sheetView view="pageBreakPreview" topLeftCell="A55" zoomScale="91" zoomScaleNormal="70" zoomScaleSheetLayoutView="91" workbookViewId="0">
      <selection activeCell="A43" sqref="A43:G63"/>
    </sheetView>
  </sheetViews>
  <sheetFormatPr defaultRowHeight="15" x14ac:dyDescent="0.25"/>
  <cols>
    <col min="1" max="1" width="9.42578125" customWidth="1"/>
    <col min="2" max="2" width="75.42578125" customWidth="1"/>
    <col min="3" max="3" width="22.28515625" customWidth="1"/>
    <col min="4" max="4" width="20.140625" customWidth="1"/>
    <col min="5" max="5" width="19.5703125" customWidth="1"/>
    <col min="6" max="7" width="19.85546875" customWidth="1"/>
  </cols>
  <sheetData>
    <row r="1" spans="1:7" ht="15.75" x14ac:dyDescent="0.25">
      <c r="A1" s="149" t="s">
        <v>30</v>
      </c>
      <c r="B1" s="149"/>
      <c r="C1" s="149"/>
      <c r="D1" s="149"/>
      <c r="E1" s="149"/>
      <c r="F1" s="149"/>
      <c r="G1" s="149"/>
    </row>
    <row r="2" spans="1:7" ht="22.5" x14ac:dyDescent="0.3">
      <c r="B2" s="79"/>
      <c r="C2" s="74" t="s">
        <v>82</v>
      </c>
      <c r="D2" s="79"/>
      <c r="E2" s="79"/>
      <c r="F2" s="79"/>
      <c r="G2" s="79"/>
    </row>
    <row r="3" spans="1:7" ht="15.75" customHeight="1" x14ac:dyDescent="0.25">
      <c r="A3" s="150" t="s">
        <v>31</v>
      </c>
      <c r="B3" s="150"/>
      <c r="C3" s="150"/>
      <c r="D3" s="150"/>
      <c r="E3" s="150"/>
      <c r="F3" s="150"/>
      <c r="G3" s="150"/>
    </row>
    <row r="4" spans="1:7" ht="15.75" x14ac:dyDescent="0.25">
      <c r="A4" s="7"/>
      <c r="B4" s="7"/>
      <c r="C4" s="7"/>
      <c r="D4" s="7"/>
      <c r="E4" s="7"/>
      <c r="F4" s="7"/>
      <c r="G4" s="7"/>
    </row>
    <row r="5" spans="1:7" ht="31.5" customHeight="1" x14ac:dyDescent="0.25">
      <c r="A5" s="151" t="s">
        <v>40</v>
      </c>
      <c r="B5" s="151" t="s">
        <v>13</v>
      </c>
      <c r="C5" s="151" t="s">
        <v>32</v>
      </c>
      <c r="D5" s="143" t="s">
        <v>14</v>
      </c>
      <c r="E5" s="143"/>
      <c r="F5" s="143"/>
      <c r="G5" s="143"/>
    </row>
    <row r="6" spans="1:7" ht="25.5" x14ac:dyDescent="0.25">
      <c r="A6" s="151"/>
      <c r="B6" s="151"/>
      <c r="C6" s="151"/>
      <c r="D6" s="60" t="str">
        <f>'ЖУРНАЛ 2021'!C4</f>
        <v>Максимов Сергей Иванович</v>
      </c>
      <c r="E6" s="60" t="str">
        <f>'ЖУРНАЛ 2021'!C5</f>
        <v>Шихов Леонид Александрович</v>
      </c>
      <c r="F6" s="60"/>
      <c r="G6" s="60"/>
    </row>
    <row r="7" spans="1:7" ht="72" customHeight="1" x14ac:dyDescent="0.25">
      <c r="A7" s="58" t="s">
        <v>41</v>
      </c>
      <c r="B7" s="9" t="s">
        <v>46</v>
      </c>
      <c r="C7" s="5" t="s">
        <v>43</v>
      </c>
      <c r="D7" s="11"/>
      <c r="E7" s="11"/>
      <c r="F7" s="11"/>
      <c r="G7" s="11"/>
    </row>
    <row r="8" spans="1:7" ht="59.25" customHeight="1" x14ac:dyDescent="0.25">
      <c r="A8" s="58">
        <v>2</v>
      </c>
      <c r="B8" s="59" t="s">
        <v>39</v>
      </c>
      <c r="C8" s="5">
        <v>30</v>
      </c>
      <c r="D8" s="11"/>
      <c r="E8" s="11"/>
      <c r="F8" s="11"/>
      <c r="G8" s="11"/>
    </row>
    <row r="9" spans="1:7" ht="57.75" customHeight="1" x14ac:dyDescent="0.25">
      <c r="A9" s="58">
        <v>3</v>
      </c>
      <c r="B9" s="59" t="s">
        <v>25</v>
      </c>
      <c r="C9" s="5" t="s">
        <v>73</v>
      </c>
      <c r="D9" s="11"/>
      <c r="E9" s="11"/>
      <c r="F9" s="11"/>
      <c r="G9" s="11"/>
    </row>
    <row r="10" spans="1:7" ht="36" customHeight="1" x14ac:dyDescent="0.25">
      <c r="A10" s="58">
        <v>4</v>
      </c>
      <c r="B10" s="59" t="s">
        <v>26</v>
      </c>
      <c r="C10" s="5" t="s">
        <v>42</v>
      </c>
      <c r="D10" s="11"/>
      <c r="E10" s="11"/>
      <c r="F10" s="11"/>
      <c r="G10" s="11"/>
    </row>
    <row r="11" spans="1:7" ht="47.25" customHeight="1" x14ac:dyDescent="0.25">
      <c r="A11" s="58">
        <v>5</v>
      </c>
      <c r="B11" s="59" t="s">
        <v>27</v>
      </c>
      <c r="C11" s="5" t="s">
        <v>44</v>
      </c>
      <c r="D11" s="11"/>
      <c r="E11" s="11"/>
      <c r="F11" s="11"/>
      <c r="G11" s="11"/>
    </row>
    <row r="12" spans="1:7" ht="27.75" customHeight="1" x14ac:dyDescent="0.25">
      <c r="A12" s="58">
        <v>6</v>
      </c>
      <c r="B12" s="59" t="s">
        <v>28</v>
      </c>
      <c r="C12" s="5" t="s">
        <v>43</v>
      </c>
      <c r="D12" s="11"/>
      <c r="E12" s="11"/>
      <c r="F12" s="11"/>
      <c r="G12" s="11"/>
    </row>
    <row r="13" spans="1:7" ht="25.5" customHeight="1" x14ac:dyDescent="0.25">
      <c r="A13" s="143" t="s">
        <v>15</v>
      </c>
      <c r="B13" s="143"/>
      <c r="C13" s="143"/>
      <c r="D13" s="11"/>
      <c r="E13" s="11"/>
      <c r="F13" s="11"/>
      <c r="G13" s="11"/>
    </row>
    <row r="14" spans="1:7" x14ac:dyDescent="0.25">
      <c r="A14" s="8"/>
      <c r="B14" s="8"/>
      <c r="C14" s="8"/>
      <c r="D14" s="8"/>
      <c r="E14" s="8"/>
      <c r="F14" s="8"/>
      <c r="G14" s="8"/>
    </row>
    <row r="15" spans="1:7" ht="22.5" customHeight="1" x14ac:dyDescent="0.25">
      <c r="A15" s="8"/>
      <c r="B15" s="8"/>
      <c r="C15" s="8"/>
      <c r="D15" s="144"/>
      <c r="E15" s="144"/>
      <c r="F15" s="144"/>
      <c r="G15" s="144"/>
    </row>
    <row r="16" spans="1:7" x14ac:dyDescent="0.25">
      <c r="A16" s="8"/>
      <c r="B16" s="8"/>
      <c r="C16" s="8"/>
      <c r="D16" s="145" t="s">
        <v>45</v>
      </c>
      <c r="E16" s="145"/>
      <c r="F16" s="145"/>
      <c r="G16" s="145"/>
    </row>
    <row r="17" spans="1:9" x14ac:dyDescent="0.25">
      <c r="A17" s="8"/>
      <c r="B17" s="8"/>
      <c r="C17" s="8"/>
      <c r="D17" s="146" t="s">
        <v>121</v>
      </c>
      <c r="E17" s="146"/>
      <c r="F17" s="146"/>
      <c r="G17" s="146"/>
    </row>
    <row r="18" spans="1:9" ht="79.5" customHeight="1" x14ac:dyDescent="0.25">
      <c r="A18" s="147" t="s">
        <v>97</v>
      </c>
      <c r="B18" s="148"/>
      <c r="C18" s="148"/>
      <c r="D18" s="148"/>
      <c r="E18" s="148"/>
      <c r="F18" s="148"/>
      <c r="G18" s="148"/>
      <c r="I18" s="10"/>
    </row>
    <row r="19" spans="1:9" x14ac:dyDescent="0.25">
      <c r="A19" s="8"/>
      <c r="B19" s="8"/>
      <c r="C19" s="8"/>
      <c r="D19" s="8"/>
      <c r="E19" s="8"/>
      <c r="F19" s="8"/>
      <c r="G19" s="8"/>
    </row>
    <row r="20" spans="1:9" ht="345" customHeight="1" x14ac:dyDescent="0.25">
      <c r="A20" s="142" t="s">
        <v>55</v>
      </c>
      <c r="B20" s="142"/>
      <c r="C20" s="142"/>
      <c r="D20" s="142"/>
      <c r="E20" s="142"/>
      <c r="F20" s="142"/>
      <c r="G20" s="142"/>
    </row>
    <row r="23" spans="1:9" ht="15.75" x14ac:dyDescent="0.25">
      <c r="A23" s="149" t="s">
        <v>30</v>
      </c>
      <c r="B23" s="149"/>
      <c r="C23" s="149"/>
      <c r="D23" s="149"/>
      <c r="E23" s="149"/>
      <c r="F23" s="149"/>
      <c r="G23" s="149"/>
    </row>
    <row r="24" spans="1:9" ht="22.5" x14ac:dyDescent="0.3">
      <c r="B24" s="79"/>
      <c r="C24" s="74" t="s">
        <v>83</v>
      </c>
      <c r="D24" s="79"/>
      <c r="E24" s="79"/>
      <c r="F24" s="79"/>
      <c r="G24" s="79"/>
    </row>
    <row r="25" spans="1:9" x14ac:dyDescent="0.25">
      <c r="A25" s="150" t="s">
        <v>31</v>
      </c>
      <c r="B25" s="150"/>
      <c r="C25" s="150"/>
      <c r="D25" s="150"/>
      <c r="E25" s="150"/>
      <c r="F25" s="150"/>
      <c r="G25" s="150"/>
    </row>
    <row r="26" spans="1:9" ht="15.75" x14ac:dyDescent="0.25">
      <c r="A26" s="7"/>
      <c r="B26" s="7"/>
      <c r="C26" s="7"/>
      <c r="D26" s="7"/>
      <c r="E26" s="7"/>
      <c r="F26" s="7"/>
      <c r="G26" s="7"/>
    </row>
    <row r="27" spans="1:9" ht="15.75" customHeight="1" x14ac:dyDescent="0.25">
      <c r="A27" s="151" t="s">
        <v>40</v>
      </c>
      <c r="B27" s="151" t="s">
        <v>13</v>
      </c>
      <c r="C27" s="151" t="s">
        <v>32</v>
      </c>
      <c r="D27" s="143" t="s">
        <v>14</v>
      </c>
      <c r="E27" s="143"/>
      <c r="F27" s="143"/>
      <c r="G27" s="143"/>
    </row>
    <row r="28" spans="1:9" ht="38.25" customHeight="1" x14ac:dyDescent="0.25">
      <c r="A28" s="151"/>
      <c r="B28" s="151"/>
      <c r="C28" s="151"/>
      <c r="D28" s="60" t="str">
        <f>D6</f>
        <v>Максимов Сергей Иванович</v>
      </c>
      <c r="E28" s="60" t="str">
        <f>E6</f>
        <v>Шихов Леонид Александрович</v>
      </c>
      <c r="F28" s="60"/>
      <c r="G28" s="60"/>
    </row>
    <row r="29" spans="1:9" ht="63" x14ac:dyDescent="0.25">
      <c r="A29" s="61" t="s">
        <v>41</v>
      </c>
      <c r="B29" s="9" t="s">
        <v>46</v>
      </c>
      <c r="C29" s="5" t="s">
        <v>43</v>
      </c>
      <c r="D29" s="11"/>
      <c r="E29" s="11"/>
      <c r="F29" s="11"/>
      <c r="G29" s="11"/>
    </row>
    <row r="30" spans="1:9" ht="47.25" x14ac:dyDescent="0.25">
      <c r="A30" s="61">
        <v>2</v>
      </c>
      <c r="B30" s="62" t="s">
        <v>39</v>
      </c>
      <c r="C30" s="5">
        <v>30</v>
      </c>
      <c r="D30" s="11"/>
      <c r="E30" s="11"/>
      <c r="F30" s="11"/>
      <c r="G30" s="11"/>
    </row>
    <row r="31" spans="1:9" ht="45" x14ac:dyDescent="0.25">
      <c r="A31" s="61">
        <v>3</v>
      </c>
      <c r="B31" s="62" t="s">
        <v>25</v>
      </c>
      <c r="C31" s="5" t="s">
        <v>73</v>
      </c>
      <c r="D31" s="11"/>
      <c r="E31" s="11"/>
      <c r="F31" s="11"/>
      <c r="G31" s="11"/>
    </row>
    <row r="32" spans="1:9" ht="46.5" customHeight="1" x14ac:dyDescent="0.25">
      <c r="A32" s="61">
        <v>4</v>
      </c>
      <c r="B32" s="62" t="s">
        <v>26</v>
      </c>
      <c r="C32" s="5" t="s">
        <v>42</v>
      </c>
      <c r="D32" s="11"/>
      <c r="E32" s="11"/>
      <c r="F32" s="11"/>
      <c r="G32" s="11"/>
    </row>
    <row r="33" spans="1:7" ht="45" x14ac:dyDescent="0.25">
      <c r="A33" s="61">
        <v>5</v>
      </c>
      <c r="B33" s="62" t="s">
        <v>27</v>
      </c>
      <c r="C33" s="5" t="s">
        <v>44</v>
      </c>
      <c r="D33" s="11"/>
      <c r="E33" s="11"/>
      <c r="F33" s="11"/>
      <c r="G33" s="11"/>
    </row>
    <row r="34" spans="1:7" ht="27" customHeight="1" x14ac:dyDescent="0.25">
      <c r="A34" s="61">
        <v>6</v>
      </c>
      <c r="B34" s="62" t="s">
        <v>28</v>
      </c>
      <c r="C34" s="5" t="s">
        <v>43</v>
      </c>
      <c r="D34" s="11"/>
      <c r="E34" s="11"/>
      <c r="F34" s="11"/>
      <c r="G34" s="11"/>
    </row>
    <row r="35" spans="1:7" ht="27" customHeight="1" x14ac:dyDescent="0.25">
      <c r="A35" s="143" t="s">
        <v>15</v>
      </c>
      <c r="B35" s="143"/>
      <c r="C35" s="143"/>
      <c r="D35" s="11"/>
      <c r="E35" s="11"/>
      <c r="F35" s="11"/>
      <c r="G35" s="11"/>
    </row>
    <row r="36" spans="1:7" x14ac:dyDescent="0.25">
      <c r="A36" s="8"/>
      <c r="B36" s="8"/>
      <c r="C36" s="8"/>
      <c r="D36" s="8"/>
      <c r="E36" s="8"/>
      <c r="F36" s="8"/>
      <c r="G36" s="8"/>
    </row>
    <row r="37" spans="1:7" ht="24.75" customHeight="1" x14ac:dyDescent="0.25">
      <c r="A37" s="8"/>
      <c r="B37" s="8"/>
      <c r="C37" s="8"/>
      <c r="D37" s="144"/>
      <c r="E37" s="144"/>
      <c r="F37" s="144"/>
      <c r="G37" s="144"/>
    </row>
    <row r="38" spans="1:7" x14ac:dyDescent="0.25">
      <c r="A38" s="8"/>
      <c r="B38" s="8"/>
      <c r="C38" s="8"/>
      <c r="D38" s="145" t="s">
        <v>45</v>
      </c>
      <c r="E38" s="145"/>
      <c r="F38" s="145"/>
      <c r="G38" s="145"/>
    </row>
    <row r="39" spans="1:7" x14ac:dyDescent="0.25">
      <c r="A39" s="8"/>
      <c r="B39" s="8"/>
      <c r="C39" s="8"/>
      <c r="D39" s="146" t="s">
        <v>121</v>
      </c>
      <c r="E39" s="146"/>
      <c r="F39" s="146"/>
      <c r="G39" s="146"/>
    </row>
    <row r="40" spans="1:7" ht="86.25" customHeight="1" x14ac:dyDescent="0.25">
      <c r="A40" s="152" t="s">
        <v>96</v>
      </c>
      <c r="B40" s="148"/>
      <c r="C40" s="148"/>
      <c r="D40" s="148"/>
      <c r="E40" s="148"/>
      <c r="F40" s="148"/>
      <c r="G40" s="148"/>
    </row>
    <row r="41" spans="1:7" x14ac:dyDescent="0.25">
      <c r="A41" s="8"/>
      <c r="B41" s="8"/>
      <c r="C41" s="8"/>
      <c r="D41" s="8"/>
      <c r="E41" s="8"/>
      <c r="F41" s="8"/>
      <c r="G41" s="8"/>
    </row>
    <row r="42" spans="1:7" ht="330" customHeight="1" x14ac:dyDescent="0.25">
      <c r="A42" s="142" t="s">
        <v>55</v>
      </c>
      <c r="B42" s="142"/>
      <c r="C42" s="142"/>
      <c r="D42" s="142"/>
      <c r="E42" s="142"/>
      <c r="F42" s="142"/>
      <c r="G42" s="142"/>
    </row>
    <row r="44" spans="1:7" ht="15.75" x14ac:dyDescent="0.25">
      <c r="A44" s="149" t="s">
        <v>30</v>
      </c>
      <c r="B44" s="149"/>
      <c r="C44" s="149"/>
      <c r="D44" s="149"/>
      <c r="E44" s="149"/>
      <c r="F44" s="149"/>
      <c r="G44" s="149"/>
    </row>
    <row r="45" spans="1:7" ht="22.5" x14ac:dyDescent="0.3">
      <c r="B45" s="79"/>
      <c r="C45" s="74" t="s">
        <v>92</v>
      </c>
      <c r="D45" s="79"/>
      <c r="E45" s="79"/>
      <c r="F45" s="79"/>
      <c r="G45" s="79"/>
    </row>
    <row r="46" spans="1:7" x14ac:dyDescent="0.25">
      <c r="A46" s="150" t="s">
        <v>31</v>
      </c>
      <c r="B46" s="150"/>
      <c r="C46" s="150"/>
      <c r="D46" s="150"/>
      <c r="E46" s="150"/>
      <c r="F46" s="150"/>
      <c r="G46" s="150"/>
    </row>
    <row r="47" spans="1:7" ht="15.75" x14ac:dyDescent="0.25">
      <c r="A47" s="7"/>
      <c r="B47" s="7"/>
      <c r="C47" s="7"/>
      <c r="D47" s="7"/>
      <c r="E47" s="7"/>
      <c r="F47" s="7"/>
      <c r="G47" s="7"/>
    </row>
    <row r="48" spans="1:7" ht="15.75" customHeight="1" x14ac:dyDescent="0.25">
      <c r="A48" s="151" t="s">
        <v>40</v>
      </c>
      <c r="B48" s="151" t="s">
        <v>13</v>
      </c>
      <c r="C48" s="151" t="s">
        <v>32</v>
      </c>
      <c r="D48" s="143" t="s">
        <v>14</v>
      </c>
      <c r="E48" s="143"/>
      <c r="F48" s="143"/>
      <c r="G48" s="143"/>
    </row>
    <row r="49" spans="1:7" ht="40.5" customHeight="1" x14ac:dyDescent="0.25">
      <c r="A49" s="151"/>
      <c r="B49" s="151"/>
      <c r="C49" s="151"/>
      <c r="D49" s="60" t="str">
        <f>D28</f>
        <v>Максимов Сергей Иванович</v>
      </c>
      <c r="E49" s="60" t="str">
        <f>E28</f>
        <v>Шихов Леонид Александрович</v>
      </c>
      <c r="F49" s="60"/>
      <c r="G49" s="60"/>
    </row>
    <row r="50" spans="1:7" ht="63" x14ac:dyDescent="0.25">
      <c r="A50" s="61" t="s">
        <v>41</v>
      </c>
      <c r="B50" s="9" t="s">
        <v>46</v>
      </c>
      <c r="C50" s="5" t="s">
        <v>43</v>
      </c>
      <c r="D50" s="11"/>
      <c r="E50" s="11"/>
      <c r="F50" s="11"/>
      <c r="G50" s="11"/>
    </row>
    <row r="51" spans="1:7" ht="47.25" x14ac:dyDescent="0.25">
      <c r="A51" s="61">
        <v>2</v>
      </c>
      <c r="B51" s="62" t="s">
        <v>39</v>
      </c>
      <c r="C51" s="5">
        <v>30</v>
      </c>
      <c r="D51" s="11"/>
      <c r="E51" s="11"/>
      <c r="F51" s="11"/>
      <c r="G51" s="11"/>
    </row>
    <row r="52" spans="1:7" ht="45" x14ac:dyDescent="0.25">
      <c r="A52" s="61">
        <v>3</v>
      </c>
      <c r="B52" s="62" t="s">
        <v>25</v>
      </c>
      <c r="C52" s="5" t="s">
        <v>73</v>
      </c>
      <c r="D52" s="11"/>
      <c r="E52" s="11"/>
      <c r="F52" s="11"/>
      <c r="G52" s="11"/>
    </row>
    <row r="53" spans="1:7" ht="31.5" x14ac:dyDescent="0.25">
      <c r="A53" s="61">
        <v>4</v>
      </c>
      <c r="B53" s="62" t="s">
        <v>26</v>
      </c>
      <c r="C53" s="5" t="s">
        <v>42</v>
      </c>
      <c r="D53" s="11"/>
      <c r="E53" s="11"/>
      <c r="F53" s="11"/>
      <c r="G53" s="11"/>
    </row>
    <row r="54" spans="1:7" ht="45" x14ac:dyDescent="0.25">
      <c r="A54" s="61">
        <v>5</v>
      </c>
      <c r="B54" s="62" t="s">
        <v>27</v>
      </c>
      <c r="C54" s="5" t="s">
        <v>44</v>
      </c>
      <c r="D54" s="11"/>
      <c r="E54" s="11"/>
      <c r="F54" s="11"/>
      <c r="G54" s="11"/>
    </row>
    <row r="55" spans="1:7" ht="30.75" customHeight="1" x14ac:dyDescent="0.25">
      <c r="A55" s="61">
        <v>6</v>
      </c>
      <c r="B55" s="62" t="s">
        <v>28</v>
      </c>
      <c r="C55" s="5" t="s">
        <v>43</v>
      </c>
      <c r="D55" s="11"/>
      <c r="E55" s="11"/>
      <c r="F55" s="11"/>
      <c r="G55" s="11"/>
    </row>
    <row r="56" spans="1:7" ht="30.75" customHeight="1" x14ac:dyDescent="0.25">
      <c r="A56" s="143" t="s">
        <v>15</v>
      </c>
      <c r="B56" s="143"/>
      <c r="C56" s="143"/>
      <c r="D56" s="11"/>
      <c r="E56" s="11"/>
      <c r="F56" s="11"/>
      <c r="G56" s="11"/>
    </row>
    <row r="57" spans="1:7" x14ac:dyDescent="0.25">
      <c r="A57" s="8"/>
      <c r="B57" s="8"/>
      <c r="C57" s="8"/>
      <c r="D57" s="8"/>
      <c r="E57" s="8"/>
      <c r="F57" s="8"/>
      <c r="G57" s="8"/>
    </row>
    <row r="58" spans="1:7" ht="22.5" customHeight="1" x14ac:dyDescent="0.25">
      <c r="A58" s="8"/>
      <c r="B58" s="8"/>
      <c r="C58" s="8"/>
      <c r="D58" s="144"/>
      <c r="E58" s="144"/>
      <c r="F58" s="144"/>
      <c r="G58" s="144"/>
    </row>
    <row r="59" spans="1:7" x14ac:dyDescent="0.25">
      <c r="A59" s="8"/>
      <c r="B59" s="8"/>
      <c r="C59" s="8"/>
      <c r="D59" s="145" t="s">
        <v>45</v>
      </c>
      <c r="E59" s="145"/>
      <c r="F59" s="145"/>
      <c r="G59" s="145"/>
    </row>
    <row r="60" spans="1:7" x14ac:dyDescent="0.25">
      <c r="A60" s="8"/>
      <c r="B60" s="8"/>
      <c r="C60" s="8"/>
      <c r="D60" s="146" t="s">
        <v>134</v>
      </c>
      <c r="E60" s="146"/>
      <c r="F60" s="146"/>
      <c r="G60" s="146"/>
    </row>
    <row r="61" spans="1:7" ht="90" customHeight="1" x14ac:dyDescent="0.25">
      <c r="A61" s="148" t="s">
        <v>98</v>
      </c>
      <c r="B61" s="148"/>
      <c r="C61" s="148"/>
      <c r="D61" s="148"/>
      <c r="E61" s="148"/>
      <c r="F61" s="148"/>
      <c r="G61" s="148"/>
    </row>
    <row r="62" spans="1:7" x14ac:dyDescent="0.25">
      <c r="A62" s="8"/>
      <c r="B62" s="8"/>
      <c r="C62" s="8"/>
      <c r="D62" s="8"/>
      <c r="E62" s="8"/>
      <c r="F62" s="8"/>
      <c r="G62" s="8"/>
    </row>
    <row r="63" spans="1:7" ht="330" customHeight="1" x14ac:dyDescent="0.25">
      <c r="A63" s="142" t="s">
        <v>55</v>
      </c>
      <c r="B63" s="142"/>
      <c r="C63" s="142"/>
      <c r="D63" s="142"/>
      <c r="E63" s="142"/>
      <c r="F63" s="142"/>
      <c r="G63" s="142"/>
    </row>
    <row r="65" spans="1:7" ht="15.75" x14ac:dyDescent="0.25">
      <c r="A65" s="149" t="s">
        <v>30</v>
      </c>
      <c r="B65" s="149"/>
      <c r="C65" s="149"/>
      <c r="D65" s="149"/>
      <c r="E65" s="149"/>
      <c r="F65" s="149"/>
      <c r="G65" s="149"/>
    </row>
    <row r="66" spans="1:7" ht="22.5" x14ac:dyDescent="0.3">
      <c r="B66" s="79"/>
      <c r="C66" s="74" t="s">
        <v>93</v>
      </c>
      <c r="D66" s="79"/>
      <c r="E66" s="79"/>
      <c r="F66" s="79"/>
      <c r="G66" s="79"/>
    </row>
    <row r="67" spans="1:7" x14ac:dyDescent="0.25">
      <c r="A67" s="150" t="s">
        <v>31</v>
      </c>
      <c r="B67" s="150"/>
      <c r="C67" s="150"/>
      <c r="D67" s="150"/>
      <c r="E67" s="150"/>
      <c r="F67" s="150"/>
      <c r="G67" s="150"/>
    </row>
    <row r="68" spans="1:7" ht="15.75" x14ac:dyDescent="0.25">
      <c r="A68" s="7"/>
      <c r="B68" s="7"/>
      <c r="C68" s="7"/>
      <c r="D68" s="7"/>
      <c r="E68" s="7"/>
      <c r="F68" s="7"/>
      <c r="G68" s="7"/>
    </row>
    <row r="69" spans="1:7" ht="15.75" customHeight="1" x14ac:dyDescent="0.25">
      <c r="A69" s="151" t="s">
        <v>40</v>
      </c>
      <c r="B69" s="151" t="s">
        <v>13</v>
      </c>
      <c r="C69" s="151" t="s">
        <v>32</v>
      </c>
      <c r="D69" s="143" t="s">
        <v>14</v>
      </c>
      <c r="E69" s="143"/>
      <c r="F69" s="143"/>
      <c r="G69" s="143"/>
    </row>
    <row r="70" spans="1:7" ht="38.25" customHeight="1" x14ac:dyDescent="0.25">
      <c r="A70" s="151"/>
      <c r="B70" s="151"/>
      <c r="C70" s="151"/>
      <c r="D70" s="60" t="str">
        <f>D49</f>
        <v>Максимов Сергей Иванович</v>
      </c>
      <c r="E70" s="60" t="str">
        <f>E49</f>
        <v>Шихов Леонид Александрович</v>
      </c>
      <c r="F70" s="60"/>
      <c r="G70" s="60"/>
    </row>
    <row r="71" spans="1:7" ht="63" x14ac:dyDescent="0.25">
      <c r="A71" s="61" t="s">
        <v>41</v>
      </c>
      <c r="B71" s="9" t="s">
        <v>46</v>
      </c>
      <c r="C71" s="5" t="s">
        <v>43</v>
      </c>
      <c r="D71" s="11"/>
      <c r="E71" s="11"/>
      <c r="F71" s="11"/>
      <c r="G71" s="11"/>
    </row>
    <row r="72" spans="1:7" ht="47.25" x14ac:dyDescent="0.25">
      <c r="A72" s="61">
        <v>2</v>
      </c>
      <c r="B72" s="62" t="s">
        <v>39</v>
      </c>
      <c r="C72" s="5">
        <v>30</v>
      </c>
      <c r="D72" s="11"/>
      <c r="E72" s="11"/>
      <c r="F72" s="11"/>
      <c r="G72" s="11"/>
    </row>
    <row r="73" spans="1:7" ht="45" x14ac:dyDescent="0.25">
      <c r="A73" s="61">
        <v>3</v>
      </c>
      <c r="B73" s="62" t="s">
        <v>25</v>
      </c>
      <c r="C73" s="5" t="s">
        <v>73</v>
      </c>
      <c r="D73" s="11"/>
      <c r="E73" s="11"/>
      <c r="F73" s="11"/>
      <c r="G73" s="11"/>
    </row>
    <row r="74" spans="1:7" ht="31.5" x14ac:dyDescent="0.25">
      <c r="A74" s="61">
        <v>4</v>
      </c>
      <c r="B74" s="62" t="s">
        <v>26</v>
      </c>
      <c r="C74" s="5" t="s">
        <v>42</v>
      </c>
      <c r="D74" s="11"/>
      <c r="E74" s="11"/>
      <c r="F74" s="11"/>
      <c r="G74" s="11"/>
    </row>
    <row r="75" spans="1:7" ht="45" x14ac:dyDescent="0.25">
      <c r="A75" s="61">
        <v>5</v>
      </c>
      <c r="B75" s="62" t="s">
        <v>27</v>
      </c>
      <c r="C75" s="5" t="s">
        <v>44</v>
      </c>
      <c r="D75" s="11"/>
      <c r="E75" s="11"/>
      <c r="F75" s="11"/>
      <c r="G75" s="11"/>
    </row>
    <row r="76" spans="1:7" ht="34.5" customHeight="1" x14ac:dyDescent="0.25">
      <c r="A76" s="61">
        <v>6</v>
      </c>
      <c r="B76" s="62" t="s">
        <v>28</v>
      </c>
      <c r="C76" s="5" t="s">
        <v>43</v>
      </c>
      <c r="D76" s="11"/>
      <c r="E76" s="11"/>
      <c r="F76" s="11"/>
      <c r="G76" s="11"/>
    </row>
    <row r="77" spans="1:7" ht="34.5" customHeight="1" x14ac:dyDescent="0.25">
      <c r="A77" s="143" t="s">
        <v>15</v>
      </c>
      <c r="B77" s="143"/>
      <c r="C77" s="143"/>
      <c r="D77" s="11"/>
      <c r="E77" s="11"/>
      <c r="F77" s="11"/>
      <c r="G77" s="11"/>
    </row>
    <row r="78" spans="1:7" x14ac:dyDescent="0.25">
      <c r="A78" s="8"/>
      <c r="B78" s="8"/>
      <c r="C78" s="8"/>
      <c r="D78" s="8"/>
      <c r="E78" s="8"/>
      <c r="F78" s="8"/>
      <c r="G78" s="8"/>
    </row>
    <row r="79" spans="1:7" ht="27.75" customHeight="1" x14ac:dyDescent="0.25">
      <c r="A79" s="8"/>
      <c r="B79" s="8"/>
      <c r="C79" s="8"/>
      <c r="D79" s="144"/>
      <c r="E79" s="144"/>
      <c r="F79" s="144"/>
      <c r="G79" s="144"/>
    </row>
    <row r="80" spans="1:7" x14ac:dyDescent="0.25">
      <c r="A80" s="8"/>
      <c r="B80" s="8"/>
      <c r="C80" s="8"/>
      <c r="D80" s="145" t="s">
        <v>45</v>
      </c>
      <c r="E80" s="145"/>
      <c r="F80" s="145"/>
      <c r="G80" s="145"/>
    </row>
    <row r="81" spans="1:7" ht="21.75" customHeight="1" x14ac:dyDescent="0.25">
      <c r="A81" s="8"/>
      <c r="B81" s="8"/>
      <c r="C81" s="8"/>
      <c r="D81" s="146" t="s">
        <v>121</v>
      </c>
      <c r="E81" s="146"/>
      <c r="F81" s="146"/>
      <c r="G81" s="146"/>
    </row>
    <row r="82" spans="1:7" ht="81" customHeight="1" x14ac:dyDescent="0.25">
      <c r="A82" s="152" t="s">
        <v>99</v>
      </c>
      <c r="B82" s="148"/>
      <c r="C82" s="148"/>
      <c r="D82" s="148"/>
      <c r="E82" s="148"/>
      <c r="F82" s="148"/>
      <c r="G82" s="148"/>
    </row>
    <row r="83" spans="1:7" x14ac:dyDescent="0.25">
      <c r="A83" s="8"/>
      <c r="B83" s="8"/>
      <c r="C83" s="8"/>
      <c r="D83" s="8"/>
      <c r="E83" s="8"/>
      <c r="F83" s="8"/>
      <c r="G83" s="8"/>
    </row>
    <row r="84" spans="1:7" ht="335.25" customHeight="1" x14ac:dyDescent="0.25">
      <c r="A84" s="142" t="s">
        <v>55</v>
      </c>
      <c r="B84" s="142"/>
      <c r="C84" s="142"/>
      <c r="D84" s="142"/>
      <c r="E84" s="142"/>
      <c r="F84" s="142"/>
      <c r="G84" s="142"/>
    </row>
    <row r="85" spans="1:7" ht="15.75" x14ac:dyDescent="0.25">
      <c r="A85" s="149" t="s">
        <v>30</v>
      </c>
      <c r="B85" s="149"/>
      <c r="C85" s="149"/>
      <c r="D85" s="149"/>
      <c r="E85" s="149"/>
      <c r="F85" s="149"/>
      <c r="G85" s="149"/>
    </row>
    <row r="86" spans="1:7" ht="22.5" x14ac:dyDescent="0.3">
      <c r="B86" s="79"/>
      <c r="C86" s="74" t="s">
        <v>94</v>
      </c>
      <c r="D86" s="79"/>
      <c r="E86" s="79"/>
      <c r="F86" s="79"/>
      <c r="G86" s="79"/>
    </row>
    <row r="87" spans="1:7" x14ac:dyDescent="0.25">
      <c r="A87" s="150" t="s">
        <v>31</v>
      </c>
      <c r="B87" s="150"/>
      <c r="C87" s="150"/>
      <c r="D87" s="150"/>
      <c r="E87" s="150"/>
      <c r="F87" s="150"/>
      <c r="G87" s="150"/>
    </row>
    <row r="88" spans="1:7" ht="15.75" x14ac:dyDescent="0.25">
      <c r="A88" s="7"/>
      <c r="B88" s="7"/>
      <c r="C88" s="7"/>
      <c r="D88" s="7"/>
      <c r="E88" s="7"/>
      <c r="F88" s="7"/>
      <c r="G88" s="7"/>
    </row>
    <row r="89" spans="1:7" ht="15.75" customHeight="1" x14ac:dyDescent="0.25">
      <c r="A89" s="151" t="s">
        <v>40</v>
      </c>
      <c r="B89" s="151" t="s">
        <v>13</v>
      </c>
      <c r="C89" s="151" t="s">
        <v>32</v>
      </c>
      <c r="D89" s="143" t="s">
        <v>14</v>
      </c>
      <c r="E89" s="143"/>
      <c r="F89" s="143"/>
      <c r="G89" s="143"/>
    </row>
    <row r="90" spans="1:7" ht="38.25" customHeight="1" x14ac:dyDescent="0.25">
      <c r="A90" s="151"/>
      <c r="B90" s="151"/>
      <c r="C90" s="151"/>
      <c r="D90" s="60" t="str">
        <f>D70</f>
        <v>Максимов Сергей Иванович</v>
      </c>
      <c r="E90" s="60" t="str">
        <f>E70</f>
        <v>Шихов Леонид Александрович</v>
      </c>
      <c r="F90" s="60"/>
      <c r="G90" s="60"/>
    </row>
    <row r="91" spans="1:7" ht="68.25" customHeight="1" x14ac:dyDescent="0.25">
      <c r="A91" s="61" t="s">
        <v>41</v>
      </c>
      <c r="B91" s="9" t="s">
        <v>46</v>
      </c>
      <c r="C91" s="5" t="s">
        <v>43</v>
      </c>
      <c r="D91" s="11"/>
      <c r="E91" s="11"/>
      <c r="F91" s="11"/>
      <c r="G91" s="11"/>
    </row>
    <row r="92" spans="1:7" ht="49.5" customHeight="1" x14ac:dyDescent="0.25">
      <c r="A92" s="61">
        <v>2</v>
      </c>
      <c r="B92" s="62" t="s">
        <v>39</v>
      </c>
      <c r="C92" s="5">
        <v>30</v>
      </c>
      <c r="D92" s="11"/>
      <c r="E92" s="11"/>
      <c r="F92" s="11"/>
      <c r="G92" s="11"/>
    </row>
    <row r="93" spans="1:7" ht="45" x14ac:dyDescent="0.25">
      <c r="A93" s="61">
        <v>3</v>
      </c>
      <c r="B93" s="62" t="s">
        <v>25</v>
      </c>
      <c r="C93" s="5" t="s">
        <v>73</v>
      </c>
      <c r="D93" s="11"/>
      <c r="E93" s="11"/>
      <c r="F93" s="11"/>
      <c r="G93" s="11"/>
    </row>
    <row r="94" spans="1:7" ht="31.5" x14ac:dyDescent="0.25">
      <c r="A94" s="61">
        <v>4</v>
      </c>
      <c r="B94" s="62" t="s">
        <v>26</v>
      </c>
      <c r="C94" s="5" t="s">
        <v>42</v>
      </c>
      <c r="D94" s="11"/>
      <c r="E94" s="11"/>
      <c r="F94" s="11"/>
      <c r="G94" s="11"/>
    </row>
    <row r="95" spans="1:7" ht="45" x14ac:dyDescent="0.25">
      <c r="A95" s="61">
        <v>5</v>
      </c>
      <c r="B95" s="62" t="s">
        <v>27</v>
      </c>
      <c r="C95" s="5" t="s">
        <v>44</v>
      </c>
      <c r="D95" s="11"/>
      <c r="E95" s="11"/>
      <c r="F95" s="11"/>
      <c r="G95" s="11"/>
    </row>
    <row r="96" spans="1:7" ht="44.25" customHeight="1" x14ac:dyDescent="0.25">
      <c r="A96" s="61">
        <v>6</v>
      </c>
      <c r="B96" s="62" t="s">
        <v>28</v>
      </c>
      <c r="C96" s="5" t="s">
        <v>43</v>
      </c>
      <c r="D96" s="11"/>
      <c r="E96" s="11"/>
      <c r="F96" s="11"/>
      <c r="G96" s="11"/>
    </row>
    <row r="97" spans="1:7" ht="44.25" customHeight="1" x14ac:dyDescent="0.25">
      <c r="A97" s="143" t="s">
        <v>15</v>
      </c>
      <c r="B97" s="143"/>
      <c r="C97" s="143"/>
      <c r="D97" s="11"/>
      <c r="E97" s="11"/>
      <c r="F97" s="11"/>
      <c r="G97" s="11"/>
    </row>
    <row r="98" spans="1:7" ht="27" customHeight="1" x14ac:dyDescent="0.25">
      <c r="A98" s="8"/>
      <c r="B98" s="8"/>
      <c r="C98" s="8"/>
      <c r="D98" s="144"/>
      <c r="E98" s="144"/>
      <c r="F98" s="144"/>
      <c r="G98" s="144"/>
    </row>
    <row r="99" spans="1:7" x14ac:dyDescent="0.25">
      <c r="A99" s="8"/>
      <c r="B99" s="8"/>
      <c r="C99" s="8"/>
      <c r="D99" s="145" t="s">
        <v>45</v>
      </c>
      <c r="E99" s="145"/>
      <c r="F99" s="145"/>
      <c r="G99" s="145"/>
    </row>
    <row r="100" spans="1:7" x14ac:dyDescent="0.25">
      <c r="A100" s="8"/>
      <c r="B100" s="8"/>
      <c r="C100" s="8"/>
      <c r="D100" s="146" t="s">
        <v>134</v>
      </c>
      <c r="E100" s="146"/>
      <c r="F100" s="146"/>
      <c r="G100" s="146"/>
    </row>
    <row r="101" spans="1:7" ht="68.25" customHeight="1" x14ac:dyDescent="0.25">
      <c r="A101" s="152" t="s">
        <v>100</v>
      </c>
      <c r="B101" s="148"/>
      <c r="C101" s="148"/>
      <c r="D101" s="148"/>
      <c r="E101" s="148"/>
      <c r="F101" s="148"/>
      <c r="G101" s="148"/>
    </row>
    <row r="102" spans="1:7" x14ac:dyDescent="0.25">
      <c r="A102" s="8"/>
      <c r="B102" s="8"/>
      <c r="C102" s="8"/>
      <c r="D102" s="8"/>
      <c r="E102" s="8"/>
      <c r="F102" s="8"/>
      <c r="G102" s="8"/>
    </row>
    <row r="103" spans="1:7" ht="329.25" customHeight="1" x14ac:dyDescent="0.25">
      <c r="A103" s="142" t="s">
        <v>55</v>
      </c>
      <c r="B103" s="142"/>
      <c r="C103" s="142"/>
      <c r="D103" s="142"/>
      <c r="E103" s="142"/>
      <c r="F103" s="142"/>
      <c r="G103" s="142"/>
    </row>
    <row r="105" spans="1:7" ht="15.75" x14ac:dyDescent="0.25">
      <c r="A105" s="149" t="s">
        <v>30</v>
      </c>
      <c r="B105" s="149"/>
      <c r="C105" s="149"/>
      <c r="D105" s="149"/>
      <c r="E105" s="149"/>
      <c r="F105" s="149"/>
      <c r="G105" s="149"/>
    </row>
    <row r="106" spans="1:7" ht="22.5" x14ac:dyDescent="0.3">
      <c r="B106" s="79"/>
      <c r="C106" s="74" t="s">
        <v>95</v>
      </c>
      <c r="D106" s="79"/>
      <c r="E106" s="79"/>
      <c r="F106" s="79"/>
      <c r="G106" s="79"/>
    </row>
    <row r="107" spans="1:7" x14ac:dyDescent="0.25">
      <c r="A107" s="150" t="s">
        <v>31</v>
      </c>
      <c r="B107" s="150"/>
      <c r="C107" s="150"/>
      <c r="D107" s="150"/>
      <c r="E107" s="150"/>
      <c r="F107" s="150"/>
      <c r="G107" s="150"/>
    </row>
    <row r="108" spans="1:7" ht="15.75" x14ac:dyDescent="0.25">
      <c r="A108" s="7"/>
      <c r="B108" s="7"/>
      <c r="C108" s="7"/>
      <c r="D108" s="7"/>
      <c r="E108" s="7"/>
      <c r="F108" s="7"/>
      <c r="G108" s="7"/>
    </row>
    <row r="109" spans="1:7" ht="15.75" customHeight="1" x14ac:dyDescent="0.25">
      <c r="A109" s="151" t="s">
        <v>40</v>
      </c>
      <c r="B109" s="151" t="s">
        <v>13</v>
      </c>
      <c r="C109" s="151" t="s">
        <v>32</v>
      </c>
      <c r="D109" s="143" t="s">
        <v>14</v>
      </c>
      <c r="E109" s="143"/>
      <c r="F109" s="143"/>
      <c r="G109" s="143"/>
    </row>
    <row r="110" spans="1:7" ht="43.5" customHeight="1" x14ac:dyDescent="0.25">
      <c r="A110" s="151"/>
      <c r="B110" s="151"/>
      <c r="C110" s="151"/>
      <c r="D110" s="60" t="str">
        <f>D90</f>
        <v>Максимов Сергей Иванович</v>
      </c>
      <c r="E110" s="60" t="str">
        <f>E90</f>
        <v>Шихов Леонид Александрович</v>
      </c>
      <c r="F110" s="60"/>
      <c r="G110" s="60"/>
    </row>
    <row r="111" spans="1:7" ht="63" x14ac:dyDescent="0.25">
      <c r="A111" s="61" t="s">
        <v>41</v>
      </c>
      <c r="B111" s="9" t="s">
        <v>46</v>
      </c>
      <c r="C111" s="5" t="s">
        <v>43</v>
      </c>
      <c r="D111" s="11"/>
      <c r="E111" s="11"/>
      <c r="F111" s="11"/>
      <c r="G111" s="11"/>
    </row>
    <row r="112" spans="1:7" ht="47.25" x14ac:dyDescent="0.25">
      <c r="A112" s="61">
        <v>2</v>
      </c>
      <c r="B112" s="62" t="s">
        <v>39</v>
      </c>
      <c r="C112" s="5">
        <v>30</v>
      </c>
      <c r="D112" s="11"/>
      <c r="E112" s="11"/>
      <c r="F112" s="11"/>
      <c r="G112" s="11"/>
    </row>
    <row r="113" spans="1:7" ht="45" x14ac:dyDescent="0.25">
      <c r="A113" s="61">
        <v>3</v>
      </c>
      <c r="B113" s="62" t="s">
        <v>25</v>
      </c>
      <c r="C113" s="5" t="s">
        <v>73</v>
      </c>
      <c r="D113" s="11"/>
      <c r="E113" s="11"/>
      <c r="F113" s="11"/>
      <c r="G113" s="11"/>
    </row>
    <row r="114" spans="1:7" ht="31.5" x14ac:dyDescent="0.25">
      <c r="A114" s="61">
        <v>4</v>
      </c>
      <c r="B114" s="62" t="s">
        <v>26</v>
      </c>
      <c r="C114" s="5" t="s">
        <v>42</v>
      </c>
      <c r="D114" s="11"/>
      <c r="E114" s="11"/>
      <c r="F114" s="11"/>
      <c r="G114" s="11"/>
    </row>
    <row r="115" spans="1:7" ht="45" x14ac:dyDescent="0.25">
      <c r="A115" s="61">
        <v>5</v>
      </c>
      <c r="B115" s="62" t="s">
        <v>27</v>
      </c>
      <c r="C115" s="5" t="s">
        <v>44</v>
      </c>
      <c r="D115" s="11"/>
      <c r="E115" s="11"/>
      <c r="F115" s="11"/>
      <c r="G115" s="11"/>
    </row>
    <row r="116" spans="1:7" ht="32.25" customHeight="1" x14ac:dyDescent="0.25">
      <c r="A116" s="61">
        <v>6</v>
      </c>
      <c r="B116" s="62" t="s">
        <v>28</v>
      </c>
      <c r="C116" s="5" t="s">
        <v>43</v>
      </c>
      <c r="D116" s="11"/>
      <c r="E116" s="11"/>
      <c r="F116" s="11"/>
      <c r="G116" s="11"/>
    </row>
    <row r="117" spans="1:7" ht="32.25" customHeight="1" x14ac:dyDescent="0.25">
      <c r="A117" s="143" t="s">
        <v>15</v>
      </c>
      <c r="B117" s="143"/>
      <c r="C117" s="143"/>
      <c r="D117" s="11"/>
      <c r="E117" s="11"/>
      <c r="F117" s="11"/>
      <c r="G117" s="11"/>
    </row>
    <row r="118" spans="1:7" ht="27" customHeight="1" x14ac:dyDescent="0.25">
      <c r="A118" s="8"/>
      <c r="B118" s="8"/>
      <c r="C118" s="8"/>
      <c r="D118" s="144"/>
      <c r="E118" s="144"/>
      <c r="F118" s="144"/>
      <c r="G118" s="144"/>
    </row>
    <row r="119" spans="1:7" x14ac:dyDescent="0.25">
      <c r="A119" s="8"/>
      <c r="B119" s="8"/>
      <c r="C119" s="8"/>
      <c r="D119" s="145" t="s">
        <v>45</v>
      </c>
      <c r="E119" s="145"/>
      <c r="F119" s="145"/>
      <c r="G119" s="145"/>
    </row>
    <row r="120" spans="1:7" x14ac:dyDescent="0.25">
      <c r="A120" s="8"/>
      <c r="B120" s="8"/>
      <c r="C120" s="8"/>
      <c r="D120" s="146" t="s">
        <v>121</v>
      </c>
      <c r="E120" s="146"/>
      <c r="F120" s="146"/>
      <c r="G120" s="146"/>
    </row>
    <row r="121" spans="1:7" ht="87.75" customHeight="1" x14ac:dyDescent="0.25">
      <c r="A121" s="148" t="s">
        <v>98</v>
      </c>
      <c r="B121" s="148"/>
      <c r="C121" s="148"/>
      <c r="D121" s="148"/>
      <c r="E121" s="148"/>
      <c r="F121" s="148"/>
      <c r="G121" s="148"/>
    </row>
    <row r="122" spans="1:7" ht="13.5" customHeight="1" x14ac:dyDescent="0.25">
      <c r="A122" s="8"/>
      <c r="B122" s="8"/>
      <c r="C122" s="8"/>
      <c r="D122" s="8"/>
      <c r="E122" s="8"/>
      <c r="F122" s="8"/>
      <c r="G122" s="8"/>
    </row>
    <row r="123" spans="1:7" ht="339.75" customHeight="1" x14ac:dyDescent="0.25">
      <c r="A123" s="142" t="s">
        <v>55</v>
      </c>
      <c r="B123" s="142"/>
      <c r="C123" s="142"/>
      <c r="D123" s="142"/>
      <c r="E123" s="142"/>
      <c r="F123" s="142"/>
      <c r="G123" s="142"/>
    </row>
    <row r="126" spans="1:7" ht="15.75" x14ac:dyDescent="0.25">
      <c r="A126" s="149" t="s">
        <v>30</v>
      </c>
      <c r="B126" s="149"/>
      <c r="C126" s="149"/>
      <c r="D126" s="149"/>
      <c r="E126" s="149"/>
      <c r="F126" s="149"/>
      <c r="G126" s="149"/>
    </row>
    <row r="127" spans="1:7" ht="22.5" x14ac:dyDescent="0.3">
      <c r="B127" s="79"/>
      <c r="C127" s="74" t="s">
        <v>101</v>
      </c>
      <c r="D127" s="79"/>
      <c r="E127" s="79"/>
      <c r="F127" s="79"/>
      <c r="G127" s="79"/>
    </row>
    <row r="128" spans="1:7" x14ac:dyDescent="0.25">
      <c r="A128" s="150" t="s">
        <v>31</v>
      </c>
      <c r="B128" s="150"/>
      <c r="C128" s="150"/>
      <c r="D128" s="150"/>
      <c r="E128" s="150"/>
      <c r="F128" s="150"/>
      <c r="G128" s="150"/>
    </row>
    <row r="129" spans="1:7" ht="15.75" x14ac:dyDescent="0.25">
      <c r="A129" s="7"/>
      <c r="B129" s="7"/>
      <c r="C129" s="7"/>
      <c r="D129" s="7"/>
      <c r="E129" s="7"/>
      <c r="F129" s="7"/>
      <c r="G129" s="7"/>
    </row>
    <row r="130" spans="1:7" ht="15.75" customHeight="1" x14ac:dyDescent="0.25">
      <c r="A130" s="151" t="s">
        <v>40</v>
      </c>
      <c r="B130" s="151" t="s">
        <v>13</v>
      </c>
      <c r="C130" s="151" t="s">
        <v>32</v>
      </c>
      <c r="D130" s="143" t="s">
        <v>14</v>
      </c>
      <c r="E130" s="143"/>
      <c r="F130" s="143"/>
      <c r="G130" s="143"/>
    </row>
    <row r="131" spans="1:7" ht="54" customHeight="1" x14ac:dyDescent="0.25">
      <c r="A131" s="151"/>
      <c r="B131" s="151"/>
      <c r="C131" s="151"/>
      <c r="D131" s="60" t="str">
        <f>'ЖУРНАЛ 2021'!C4</f>
        <v>Максимов Сергей Иванович</v>
      </c>
      <c r="E131" s="60" t="str">
        <f>'ЖУРНАЛ 2021'!C5</f>
        <v>Шихов Леонид Александрович</v>
      </c>
      <c r="F131" s="60"/>
      <c r="G131" s="60"/>
    </row>
    <row r="132" spans="1:7" ht="63" x14ac:dyDescent="0.25">
      <c r="A132" s="61" t="s">
        <v>41</v>
      </c>
      <c r="B132" s="9" t="s">
        <v>46</v>
      </c>
      <c r="C132" s="5" t="s">
        <v>43</v>
      </c>
      <c r="D132" s="11"/>
      <c r="E132" s="11"/>
      <c r="F132" s="11"/>
      <c r="G132" s="11"/>
    </row>
    <row r="133" spans="1:7" ht="47.25" x14ac:dyDescent="0.25">
      <c r="A133" s="61">
        <v>2</v>
      </c>
      <c r="B133" s="62" t="s">
        <v>39</v>
      </c>
      <c r="C133" s="5">
        <v>30</v>
      </c>
      <c r="D133" s="11"/>
      <c r="E133" s="11"/>
      <c r="F133" s="11"/>
      <c r="G133" s="11"/>
    </row>
    <row r="134" spans="1:7" ht="45" x14ac:dyDescent="0.25">
      <c r="A134" s="61">
        <v>3</v>
      </c>
      <c r="B134" s="62" t="s">
        <v>25</v>
      </c>
      <c r="C134" s="5" t="s">
        <v>73</v>
      </c>
      <c r="D134" s="11"/>
      <c r="E134" s="11"/>
      <c r="F134" s="11"/>
      <c r="G134" s="11"/>
    </row>
    <row r="135" spans="1:7" ht="31.5" x14ac:dyDescent="0.25">
      <c r="A135" s="61">
        <v>4</v>
      </c>
      <c r="B135" s="62" t="s">
        <v>26</v>
      </c>
      <c r="C135" s="5" t="s">
        <v>42</v>
      </c>
      <c r="D135" s="11"/>
      <c r="E135" s="11"/>
      <c r="F135" s="11"/>
      <c r="G135" s="11"/>
    </row>
    <row r="136" spans="1:7" ht="45" x14ac:dyDescent="0.25">
      <c r="A136" s="61">
        <v>5</v>
      </c>
      <c r="B136" s="62" t="s">
        <v>27</v>
      </c>
      <c r="C136" s="5" t="s">
        <v>44</v>
      </c>
      <c r="D136" s="11"/>
      <c r="E136" s="11"/>
      <c r="F136" s="11"/>
      <c r="G136" s="11"/>
    </row>
    <row r="137" spans="1:7" ht="32.25" customHeight="1" x14ac:dyDescent="0.25">
      <c r="A137" s="61">
        <v>6</v>
      </c>
      <c r="B137" s="62" t="s">
        <v>28</v>
      </c>
      <c r="C137" s="5" t="s">
        <v>43</v>
      </c>
      <c r="D137" s="11"/>
      <c r="E137" s="11"/>
      <c r="F137" s="11"/>
      <c r="G137" s="11"/>
    </row>
    <row r="138" spans="1:7" ht="32.25" customHeight="1" x14ac:dyDescent="0.25">
      <c r="A138" s="143" t="s">
        <v>15</v>
      </c>
      <c r="B138" s="143"/>
      <c r="C138" s="143"/>
      <c r="D138" s="11"/>
      <c r="E138" s="11"/>
      <c r="F138" s="11"/>
      <c r="G138" s="11"/>
    </row>
    <row r="139" spans="1:7" x14ac:dyDescent="0.25">
      <c r="A139" s="8"/>
      <c r="B139" s="8"/>
      <c r="C139" s="8"/>
      <c r="D139" s="8"/>
      <c r="E139" s="8"/>
      <c r="F139" s="8"/>
      <c r="G139" s="8"/>
    </row>
    <row r="140" spans="1:7" ht="39" customHeight="1" x14ac:dyDescent="0.25">
      <c r="A140" s="8"/>
      <c r="B140" s="8"/>
      <c r="C140" s="8"/>
      <c r="D140" s="144"/>
      <c r="E140" s="144"/>
      <c r="F140" s="144"/>
      <c r="G140" s="144"/>
    </row>
    <row r="141" spans="1:7" x14ac:dyDescent="0.25">
      <c r="A141" s="8"/>
      <c r="B141" s="8"/>
      <c r="C141" s="8"/>
      <c r="D141" s="145" t="s">
        <v>45</v>
      </c>
      <c r="E141" s="145"/>
      <c r="F141" s="145"/>
      <c r="G141" s="145"/>
    </row>
    <row r="142" spans="1:7" x14ac:dyDescent="0.25">
      <c r="A142" s="8"/>
      <c r="B142" s="8"/>
      <c r="C142" s="8"/>
      <c r="D142" s="146" t="s">
        <v>121</v>
      </c>
      <c r="E142" s="146"/>
      <c r="F142" s="146"/>
      <c r="G142" s="146"/>
    </row>
    <row r="143" spans="1:7" ht="61.5" customHeight="1" x14ac:dyDescent="0.25">
      <c r="A143" s="147" t="s">
        <v>102</v>
      </c>
      <c r="B143" s="148"/>
      <c r="C143" s="148"/>
      <c r="D143" s="148"/>
      <c r="E143" s="148"/>
      <c r="F143" s="148"/>
      <c r="G143" s="148"/>
    </row>
    <row r="144" spans="1:7" x14ac:dyDescent="0.25">
      <c r="A144" s="8"/>
      <c r="B144" s="8"/>
      <c r="C144" s="8"/>
      <c r="D144" s="8"/>
      <c r="E144" s="8"/>
      <c r="F144" s="8"/>
      <c r="G144" s="8"/>
    </row>
    <row r="145" spans="1:7" ht="339.75" customHeight="1" x14ac:dyDescent="0.25">
      <c r="A145" s="142" t="s">
        <v>72</v>
      </c>
      <c r="B145" s="142"/>
      <c r="C145" s="142"/>
      <c r="D145" s="142"/>
      <c r="E145" s="142"/>
      <c r="F145" s="142"/>
      <c r="G145" s="142"/>
    </row>
    <row r="147" spans="1:7" ht="15.75" x14ac:dyDescent="0.25">
      <c r="A147" s="149" t="s">
        <v>30</v>
      </c>
      <c r="B147" s="149"/>
      <c r="C147" s="149"/>
      <c r="D147" s="149"/>
      <c r="E147" s="149"/>
      <c r="F147" s="149"/>
      <c r="G147" s="149"/>
    </row>
    <row r="148" spans="1:7" ht="22.5" x14ac:dyDescent="0.3">
      <c r="B148" s="79"/>
      <c r="C148" s="74" t="s">
        <v>122</v>
      </c>
      <c r="D148" s="79"/>
      <c r="E148" s="79"/>
      <c r="F148" s="79"/>
      <c r="G148" s="79"/>
    </row>
    <row r="149" spans="1:7" x14ac:dyDescent="0.25">
      <c r="A149" s="150" t="s">
        <v>31</v>
      </c>
      <c r="B149" s="150"/>
      <c r="C149" s="150"/>
      <c r="D149" s="150"/>
      <c r="E149" s="150"/>
      <c r="F149" s="150"/>
      <c r="G149" s="150"/>
    </row>
    <row r="150" spans="1:7" ht="15.75" x14ac:dyDescent="0.25">
      <c r="A150" s="7"/>
      <c r="B150" s="7"/>
      <c r="C150" s="7"/>
      <c r="D150" s="7"/>
      <c r="E150" s="7"/>
      <c r="F150" s="7"/>
      <c r="G150" s="7"/>
    </row>
    <row r="151" spans="1:7" ht="15.75" x14ac:dyDescent="0.25">
      <c r="A151" s="151" t="s">
        <v>40</v>
      </c>
      <c r="B151" s="151" t="s">
        <v>13</v>
      </c>
      <c r="C151" s="151" t="s">
        <v>32</v>
      </c>
      <c r="D151" s="143" t="s">
        <v>14</v>
      </c>
      <c r="E151" s="143"/>
      <c r="F151" s="143"/>
      <c r="G151" s="143"/>
    </row>
    <row r="152" spans="1:7" x14ac:dyDescent="0.25">
      <c r="A152" s="151"/>
      <c r="B152" s="151"/>
      <c r="C152" s="151"/>
      <c r="D152" s="60">
        <f>'ЖУРНАЛ 2021'!C25</f>
        <v>0</v>
      </c>
      <c r="E152" s="60">
        <f>'ЖУРНАЛ 2021'!C26</f>
        <v>0</v>
      </c>
      <c r="F152" s="60"/>
      <c r="G152" s="60"/>
    </row>
    <row r="153" spans="1:7" ht="63" x14ac:dyDescent="0.25">
      <c r="A153" s="100" t="s">
        <v>41</v>
      </c>
      <c r="B153" s="9" t="s">
        <v>46</v>
      </c>
      <c r="C153" s="5" t="s">
        <v>43</v>
      </c>
      <c r="D153" s="11"/>
      <c r="E153" s="11"/>
      <c r="F153" s="11"/>
      <c r="G153" s="11"/>
    </row>
    <row r="154" spans="1:7" ht="47.25" x14ac:dyDescent="0.25">
      <c r="A154" s="100">
        <v>2</v>
      </c>
      <c r="B154" s="75" t="s">
        <v>39</v>
      </c>
      <c r="C154" s="5">
        <v>30</v>
      </c>
      <c r="D154" s="11"/>
      <c r="E154" s="11"/>
      <c r="F154" s="11"/>
      <c r="G154" s="11"/>
    </row>
    <row r="155" spans="1:7" ht="45" x14ac:dyDescent="0.25">
      <c r="A155" s="100">
        <v>3</v>
      </c>
      <c r="B155" s="75" t="s">
        <v>25</v>
      </c>
      <c r="C155" s="5" t="s">
        <v>73</v>
      </c>
      <c r="D155" s="11"/>
      <c r="E155" s="11"/>
      <c r="F155" s="11"/>
      <c r="G155" s="11"/>
    </row>
    <row r="156" spans="1:7" ht="30" customHeight="1" x14ac:dyDescent="0.25">
      <c r="A156" s="100">
        <v>4</v>
      </c>
      <c r="B156" s="75" t="s">
        <v>26</v>
      </c>
      <c r="C156" s="5" t="s">
        <v>42</v>
      </c>
      <c r="D156" s="11"/>
      <c r="E156" s="11"/>
      <c r="F156" s="11"/>
      <c r="G156" s="11"/>
    </row>
    <row r="157" spans="1:7" ht="45" x14ac:dyDescent="0.25">
      <c r="A157" s="100">
        <v>5</v>
      </c>
      <c r="B157" s="75" t="s">
        <v>27</v>
      </c>
      <c r="C157" s="5" t="s">
        <v>44</v>
      </c>
      <c r="D157" s="11"/>
      <c r="E157" s="11"/>
      <c r="F157" s="11"/>
      <c r="G157" s="11"/>
    </row>
    <row r="158" spans="1:7" ht="20.25" x14ac:dyDescent="0.25">
      <c r="A158" s="100">
        <v>6</v>
      </c>
      <c r="B158" s="75" t="s">
        <v>28</v>
      </c>
      <c r="C158" s="5" t="s">
        <v>43</v>
      </c>
      <c r="D158" s="11"/>
      <c r="E158" s="11"/>
      <c r="F158" s="11"/>
      <c r="G158" s="11"/>
    </row>
    <row r="159" spans="1:7" ht="20.25" x14ac:dyDescent="0.25">
      <c r="A159" s="143" t="s">
        <v>15</v>
      </c>
      <c r="B159" s="143"/>
      <c r="C159" s="143"/>
      <c r="D159" s="11"/>
      <c r="E159" s="11"/>
      <c r="F159" s="11"/>
      <c r="G159" s="11"/>
    </row>
    <row r="160" spans="1:7" x14ac:dyDescent="0.25">
      <c r="A160" s="8"/>
      <c r="B160" s="8"/>
      <c r="C160" s="8"/>
      <c r="D160" s="8"/>
      <c r="E160" s="8"/>
      <c r="F160" s="8"/>
      <c r="G160" s="8"/>
    </row>
    <row r="161" spans="1:7" x14ac:dyDescent="0.25">
      <c r="A161" s="8"/>
      <c r="B161" s="8"/>
      <c r="C161" s="8"/>
      <c r="D161" s="144"/>
      <c r="E161" s="144"/>
      <c r="F161" s="144"/>
      <c r="G161" s="144"/>
    </row>
    <row r="162" spans="1:7" x14ac:dyDescent="0.25">
      <c r="A162" s="8"/>
      <c r="B162" s="8"/>
      <c r="C162" s="8"/>
      <c r="D162" s="145" t="s">
        <v>45</v>
      </c>
      <c r="E162" s="145"/>
      <c r="F162" s="145"/>
      <c r="G162" s="145"/>
    </row>
    <row r="163" spans="1:7" ht="21.75" customHeight="1" x14ac:dyDescent="0.25">
      <c r="A163" s="8"/>
      <c r="B163" s="8"/>
      <c r="C163" s="8"/>
      <c r="D163" s="146" t="s">
        <v>121</v>
      </c>
      <c r="E163" s="146"/>
      <c r="F163" s="146"/>
      <c r="G163" s="146"/>
    </row>
    <row r="164" spans="1:7" ht="102.75" customHeight="1" x14ac:dyDescent="0.25">
      <c r="A164" s="147" t="s">
        <v>102</v>
      </c>
      <c r="B164" s="148"/>
      <c r="C164" s="148"/>
      <c r="D164" s="148"/>
      <c r="E164" s="148"/>
      <c r="F164" s="148"/>
      <c r="G164" s="148"/>
    </row>
    <row r="165" spans="1:7" x14ac:dyDescent="0.25">
      <c r="A165" s="8"/>
      <c r="B165" s="8"/>
      <c r="C165" s="8"/>
      <c r="D165" s="8"/>
      <c r="E165" s="8"/>
      <c r="F165" s="8"/>
      <c r="G165" s="8"/>
    </row>
    <row r="166" spans="1:7" ht="288.75" customHeight="1" x14ac:dyDescent="0.25">
      <c r="A166" s="142" t="s">
        <v>72</v>
      </c>
      <c r="B166" s="142"/>
      <c r="C166" s="142"/>
      <c r="D166" s="142"/>
      <c r="E166" s="142"/>
      <c r="F166" s="142"/>
      <c r="G166" s="142"/>
    </row>
  </sheetData>
  <mergeCells count="96">
    <mergeCell ref="A20:G20"/>
    <mergeCell ref="A1:G1"/>
    <mergeCell ref="A3:G3"/>
    <mergeCell ref="A5:A6"/>
    <mergeCell ref="B5:B6"/>
    <mergeCell ref="C5:C6"/>
    <mergeCell ref="D5:G5"/>
    <mergeCell ref="A13:C13"/>
    <mergeCell ref="D15:G15"/>
    <mergeCell ref="D16:G16"/>
    <mergeCell ref="D17:G17"/>
    <mergeCell ref="A18:G18"/>
    <mergeCell ref="A42:G42"/>
    <mergeCell ref="A23:G23"/>
    <mergeCell ref="A25:G25"/>
    <mergeCell ref="A27:A28"/>
    <mergeCell ref="B27:B28"/>
    <mergeCell ref="C27:C28"/>
    <mergeCell ref="D27:G27"/>
    <mergeCell ref="A35:C35"/>
    <mergeCell ref="D37:G37"/>
    <mergeCell ref="D38:G38"/>
    <mergeCell ref="D39:G39"/>
    <mergeCell ref="A40:G40"/>
    <mergeCell ref="A63:G63"/>
    <mergeCell ref="A44:G44"/>
    <mergeCell ref="A46:G46"/>
    <mergeCell ref="A48:A49"/>
    <mergeCell ref="B48:B49"/>
    <mergeCell ref="C48:C49"/>
    <mergeCell ref="D48:G48"/>
    <mergeCell ref="A56:C56"/>
    <mergeCell ref="D58:G58"/>
    <mergeCell ref="D59:G59"/>
    <mergeCell ref="D60:G60"/>
    <mergeCell ref="A61:G61"/>
    <mergeCell ref="A84:G84"/>
    <mergeCell ref="A65:G65"/>
    <mergeCell ref="A67:G67"/>
    <mergeCell ref="A69:A70"/>
    <mergeCell ref="B69:B70"/>
    <mergeCell ref="C69:C70"/>
    <mergeCell ref="D69:G69"/>
    <mergeCell ref="A77:C77"/>
    <mergeCell ref="D79:G79"/>
    <mergeCell ref="D80:G80"/>
    <mergeCell ref="D81:G81"/>
    <mergeCell ref="A82:G82"/>
    <mergeCell ref="A103:G103"/>
    <mergeCell ref="A85:G85"/>
    <mergeCell ref="A87:G87"/>
    <mergeCell ref="A89:A90"/>
    <mergeCell ref="B89:B90"/>
    <mergeCell ref="C89:C90"/>
    <mergeCell ref="D89:G89"/>
    <mergeCell ref="A97:C97"/>
    <mergeCell ref="D98:G98"/>
    <mergeCell ref="D99:G99"/>
    <mergeCell ref="D100:G100"/>
    <mergeCell ref="A101:G101"/>
    <mergeCell ref="A123:G123"/>
    <mergeCell ref="A105:G105"/>
    <mergeCell ref="A107:G107"/>
    <mergeCell ref="A109:A110"/>
    <mergeCell ref="B109:B110"/>
    <mergeCell ref="C109:C110"/>
    <mergeCell ref="D109:G109"/>
    <mergeCell ref="A117:C117"/>
    <mergeCell ref="D118:G118"/>
    <mergeCell ref="D119:G119"/>
    <mergeCell ref="D120:G120"/>
    <mergeCell ref="A121:G121"/>
    <mergeCell ref="A145:G145"/>
    <mergeCell ref="A126:G126"/>
    <mergeCell ref="A128:G128"/>
    <mergeCell ref="A130:A131"/>
    <mergeCell ref="B130:B131"/>
    <mergeCell ref="C130:C131"/>
    <mergeCell ref="D130:G130"/>
    <mergeCell ref="A138:C138"/>
    <mergeCell ref="D140:G140"/>
    <mergeCell ref="D141:G141"/>
    <mergeCell ref="D142:G142"/>
    <mergeCell ref="A143:G143"/>
    <mergeCell ref="A147:G147"/>
    <mergeCell ref="A149:G149"/>
    <mergeCell ref="A151:A152"/>
    <mergeCell ref="B151:B152"/>
    <mergeCell ref="C151:C152"/>
    <mergeCell ref="D151:G151"/>
    <mergeCell ref="A166:G166"/>
    <mergeCell ref="A159:C159"/>
    <mergeCell ref="D161:G161"/>
    <mergeCell ref="D162:G162"/>
    <mergeCell ref="D163:G163"/>
    <mergeCell ref="A164:G164"/>
  </mergeCells>
  <pageMargins left="0.23622047244094491" right="0.23622047244094491" top="0.74803149606299213" bottom="0.55118110236220474" header="0.31496062992125984" footer="0.31496062992125984"/>
  <pageSetup paperSize="9" scale="76" fitToHeight="0" orientation="landscape" r:id="rId1"/>
  <rowBreaks count="13" manualBreakCount="13">
    <brk id="18" max="16383" man="1"/>
    <brk id="21" max="16383" man="1"/>
    <brk id="40" max="16383" man="1"/>
    <brk id="42" max="16383" man="1"/>
    <brk id="62" max="6" man="1"/>
    <brk id="64" max="16383" man="1"/>
    <brk id="83" max="6" man="1"/>
    <brk id="84" max="16383" man="1"/>
    <brk id="101" max="16383" man="1"/>
    <brk id="103" max="16383" man="1"/>
    <brk id="122" max="6" man="1"/>
    <brk id="123" max="16383" man="1"/>
    <brk id="14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56"/>
  <sheetViews>
    <sheetView workbookViewId="0">
      <selection activeCell="C6" sqref="C6:J6"/>
    </sheetView>
  </sheetViews>
  <sheetFormatPr defaultRowHeight="15" x14ac:dyDescent="0.25"/>
  <cols>
    <col min="1" max="1" width="5.85546875" style="24" customWidth="1"/>
    <col min="2" max="2" width="55.7109375" style="24" customWidth="1"/>
    <col min="3" max="10" width="7.140625" style="24" customWidth="1"/>
    <col min="11" max="11" width="17.28515625" style="24" customWidth="1"/>
    <col min="12" max="12" width="9.140625" style="24"/>
    <col min="13" max="13" width="26" style="24" customWidth="1"/>
    <col min="14" max="14" width="14.7109375" style="24" customWidth="1"/>
    <col min="15" max="15" width="10.85546875" style="24" customWidth="1"/>
    <col min="16" max="16" width="12.85546875" style="24" customWidth="1"/>
    <col min="17" max="17" width="12" style="24" customWidth="1"/>
    <col min="18" max="18" width="9.140625" style="24"/>
    <col min="19" max="19" width="11.28515625" style="24" customWidth="1"/>
    <col min="20" max="20" width="9.140625" style="24"/>
    <col min="21" max="21" width="10.28515625" style="24" bestFit="1" customWidth="1"/>
    <col min="22" max="16384" width="9.140625" style="24"/>
  </cols>
  <sheetData>
    <row r="1" spans="1:21" ht="15.75" x14ac:dyDescent="0.25">
      <c r="A1" s="83"/>
      <c r="B1" s="93" t="str">
        <f>'ОЦЕНОЧ.ЛИСТ 2021'!D6</f>
        <v>Максимов Сергей Иванович</v>
      </c>
      <c r="C1" s="153" t="s">
        <v>103</v>
      </c>
      <c r="D1" s="153"/>
      <c r="E1" s="153"/>
      <c r="F1" s="153"/>
      <c r="G1" s="153"/>
      <c r="H1" s="153"/>
      <c r="I1" s="153"/>
      <c r="J1" s="153"/>
      <c r="K1" s="85">
        <f>'ЖУРНАЛ 2021'!K4</f>
        <v>662000</v>
      </c>
    </row>
    <row r="2" spans="1:21" ht="18" customHeight="1" x14ac:dyDescent="0.25">
      <c r="A2" s="159" t="s">
        <v>12</v>
      </c>
      <c r="B2" s="159" t="s">
        <v>13</v>
      </c>
      <c r="C2" s="160" t="s">
        <v>14</v>
      </c>
      <c r="D2" s="160"/>
      <c r="E2" s="160"/>
      <c r="F2" s="160"/>
      <c r="G2" s="160"/>
      <c r="H2" s="160"/>
      <c r="I2" s="160"/>
      <c r="J2" s="160"/>
      <c r="M2" s="43"/>
      <c r="N2" s="81" t="s">
        <v>84</v>
      </c>
      <c r="O2" s="81" t="str">
        <f>B15</f>
        <v>Шихов Леонид Александрович</v>
      </c>
      <c r="P2" s="81">
        <f>B29</f>
        <v>0</v>
      </c>
      <c r="Q2" s="44"/>
      <c r="R2" s="43"/>
      <c r="S2" s="43"/>
    </row>
    <row r="3" spans="1:21" ht="80.25" customHeight="1" x14ac:dyDescent="0.25">
      <c r="A3" s="159"/>
      <c r="B3" s="159"/>
      <c r="C3" s="78" t="str">
        <f>'ОЦЕНОЧ.ЛИСТ 2021'!C2</f>
        <v>Кялин Александр Сергеевич</v>
      </c>
      <c r="D3" s="41" t="str">
        <f>'ОЦЕНОЧ.ЛИСТ 2021'!C148</f>
        <v>Хапугина Татьяна Анатольевна</v>
      </c>
      <c r="E3" s="41" t="str">
        <f>'ОЦЕНОЧ.ЛИСТ 2021'!C24</f>
        <v>Мосихин Василий Васильевич</v>
      </c>
      <c r="F3" s="41" t="str">
        <f>'ОЦЕНОЧ.ЛИСТ 2021'!C45</f>
        <v>Верещагин Руслан Александрович</v>
      </c>
      <c r="G3" s="41" t="s">
        <v>101</v>
      </c>
      <c r="H3" s="41" t="str">
        <f>'ОЦЕНОЧ.ЛИСТ 2021'!C86</f>
        <v>Смирнов Иван Сергеевич</v>
      </c>
      <c r="I3" s="41" t="s">
        <v>132</v>
      </c>
      <c r="J3" s="41"/>
      <c r="M3" s="45" t="s">
        <v>33</v>
      </c>
      <c r="N3" s="46">
        <f>C13</f>
        <v>163.57142857142858</v>
      </c>
      <c r="O3" s="46">
        <f>C27</f>
        <v>165</v>
      </c>
      <c r="P3" s="46">
        <f>C41</f>
        <v>0</v>
      </c>
      <c r="Q3" s="46"/>
      <c r="R3" s="46"/>
      <c r="S3" s="46"/>
    </row>
    <row r="4" spans="1:21" x14ac:dyDescent="0.25">
      <c r="A4" s="16">
        <v>1</v>
      </c>
      <c r="B4" s="16">
        <v>2</v>
      </c>
      <c r="C4" s="16">
        <v>3</v>
      </c>
      <c r="D4" s="16">
        <v>4</v>
      </c>
      <c r="E4" s="16">
        <v>5</v>
      </c>
      <c r="F4" s="16">
        <v>6</v>
      </c>
      <c r="G4" s="16">
        <v>7</v>
      </c>
      <c r="H4" s="16">
        <v>9</v>
      </c>
      <c r="I4" s="16">
        <v>10</v>
      </c>
      <c r="J4" s="16">
        <v>11</v>
      </c>
      <c r="M4" s="47" t="s">
        <v>34</v>
      </c>
      <c r="N4" s="48">
        <f>PRODUCT(N3,100)/N16</f>
        <v>100</v>
      </c>
      <c r="O4" s="48"/>
      <c r="P4" s="48">
        <f>PRODUCT(P3,100)/N16</f>
        <v>0</v>
      </c>
      <c r="Q4" s="48"/>
      <c r="R4" s="48"/>
      <c r="S4" s="48"/>
    </row>
    <row r="5" spans="1:21" ht="39.75" customHeight="1" x14ac:dyDescent="0.25">
      <c r="A5" s="49">
        <v>1</v>
      </c>
      <c r="B5" s="50" t="s">
        <v>23</v>
      </c>
      <c r="C5" s="57">
        <v>50</v>
      </c>
      <c r="D5" s="57">
        <v>100</v>
      </c>
      <c r="E5" s="57">
        <v>80</v>
      </c>
      <c r="F5" s="57">
        <v>50</v>
      </c>
      <c r="G5" s="57">
        <v>70</v>
      </c>
      <c r="H5" s="57">
        <v>50</v>
      </c>
      <c r="I5" s="57">
        <v>70</v>
      </c>
      <c r="J5" s="57">
        <f>'ОЦЕНОЧ.ЛИСТ 2021'!D132</f>
        <v>0</v>
      </c>
      <c r="K5" s="55">
        <f>SUM(C5:J5)/7</f>
        <v>67.142857142857139</v>
      </c>
      <c r="L5" s="24">
        <f>SUM(C5:J5)</f>
        <v>470</v>
      </c>
      <c r="M5" s="43" t="s">
        <v>35</v>
      </c>
      <c r="N5" s="51">
        <f>K1*N4/100</f>
        <v>662000</v>
      </c>
      <c r="O5" s="51">
        <f>K15</f>
        <v>0</v>
      </c>
      <c r="P5" s="51">
        <f>K29*P4/100</f>
        <v>0</v>
      </c>
      <c r="Q5" s="51"/>
      <c r="R5" s="42"/>
      <c r="S5" s="51"/>
      <c r="T5" s="52"/>
      <c r="U5" s="52">
        <f>SUM(N5:Q5)</f>
        <v>662000</v>
      </c>
    </row>
    <row r="6" spans="1:21" ht="22.5" customHeight="1" x14ac:dyDescent="0.25">
      <c r="A6" s="49"/>
      <c r="B6" s="49" t="s">
        <v>80</v>
      </c>
      <c r="C6" s="162">
        <f>K5</f>
        <v>67.142857142857139</v>
      </c>
      <c r="D6" s="162"/>
      <c r="E6" s="162"/>
      <c r="F6" s="162"/>
      <c r="G6" s="162"/>
      <c r="H6" s="162"/>
      <c r="I6" s="162"/>
      <c r="J6" s="162"/>
      <c r="M6" s="43"/>
      <c r="N6" s="51"/>
      <c r="O6" s="51"/>
      <c r="P6" s="51"/>
      <c r="Q6" s="72"/>
      <c r="R6" s="73"/>
      <c r="S6" s="72"/>
      <c r="T6" s="52"/>
      <c r="U6" s="52"/>
    </row>
    <row r="7" spans="1:21" ht="69.75" customHeight="1" x14ac:dyDescent="0.25">
      <c r="A7" s="49">
        <v>2</v>
      </c>
      <c r="B7" s="50" t="s">
        <v>47</v>
      </c>
      <c r="C7" s="57">
        <v>30</v>
      </c>
      <c r="D7" s="57">
        <v>30</v>
      </c>
      <c r="E7" s="57">
        <v>30</v>
      </c>
      <c r="F7" s="57">
        <v>30</v>
      </c>
      <c r="G7" s="57">
        <v>30</v>
      </c>
      <c r="H7" s="57">
        <v>30</v>
      </c>
      <c r="I7" s="57">
        <v>30</v>
      </c>
      <c r="J7" s="57">
        <f>'ОЦЕНОЧ.ЛИСТ 2021'!D133</f>
        <v>0</v>
      </c>
      <c r="M7" s="67" t="s">
        <v>76</v>
      </c>
      <c r="N7" s="68">
        <f>K1/SUM(K1,K29)*100</f>
        <v>100</v>
      </c>
      <c r="O7" s="69"/>
      <c r="P7" s="68">
        <f>K29/SUM(K29,K1)*100</f>
        <v>0</v>
      </c>
      <c r="Q7" s="66"/>
      <c r="R7" s="66"/>
      <c r="S7" s="66"/>
    </row>
    <row r="8" spans="1:21" ht="55.5" customHeight="1" x14ac:dyDescent="0.25">
      <c r="A8" s="49">
        <v>3</v>
      </c>
      <c r="B8" s="50" t="s">
        <v>25</v>
      </c>
      <c r="C8" s="57">
        <f>'ОЦЕНОЧ.ЛИСТ 2021'!D9</f>
        <v>0</v>
      </c>
      <c r="D8" s="57">
        <f>'ОЦЕНОЧ.ЛИСТ 2021'!D155</f>
        <v>0</v>
      </c>
      <c r="E8" s="57">
        <f>'ОЦЕНОЧ.ЛИСТ 2021'!D31</f>
        <v>0</v>
      </c>
      <c r="F8" s="57">
        <f>'ОЦЕНОЧ.ЛИСТ 2021'!D52</f>
        <v>0</v>
      </c>
      <c r="G8" s="57">
        <f>'ОЦЕНОЧ.ЛИСТ 2021'!D73</f>
        <v>0</v>
      </c>
      <c r="H8" s="57">
        <v>0</v>
      </c>
      <c r="I8" s="57">
        <f>'ОЦЕНОЧ.ЛИСТ 2021'!D113</f>
        <v>0</v>
      </c>
      <c r="J8" s="57">
        <f>'ОЦЕНОЧ.ЛИСТ 2021'!D134</f>
        <v>0</v>
      </c>
      <c r="M8" s="67" t="s">
        <v>77</v>
      </c>
      <c r="N8" s="68" t="e">
        <f>N22*N7/100</f>
        <v>#REF!</v>
      </c>
      <c r="O8" s="68"/>
      <c r="P8" s="68" t="e">
        <f>N22*P7/100</f>
        <v>#REF!</v>
      </c>
    </row>
    <row r="9" spans="1:21" ht="35.25" customHeight="1" x14ac:dyDescent="0.25">
      <c r="A9" s="49">
        <v>4</v>
      </c>
      <c r="B9" s="50" t="s">
        <v>26</v>
      </c>
      <c r="C9" s="57">
        <f>'ОЦЕНОЧ.ЛИСТ 2021'!D10</f>
        <v>0</v>
      </c>
      <c r="D9" s="57">
        <f>'ОЦЕНОЧ.ЛИСТ 2021'!D156</f>
        <v>0</v>
      </c>
      <c r="E9" s="57">
        <f>'ОЦЕНОЧ.ЛИСТ 2021'!D32</f>
        <v>0</v>
      </c>
      <c r="F9" s="57">
        <f>'ОЦЕНОЧ.ЛИСТ 2021'!D53</f>
        <v>0</v>
      </c>
      <c r="G9" s="57">
        <f>'ОЦЕНОЧ.ЛИСТ 2021'!D74</f>
        <v>0</v>
      </c>
      <c r="H9" s="57">
        <v>0</v>
      </c>
      <c r="I9" s="57">
        <f>'ОЦЕНОЧ.ЛИСТ 2021'!D114</f>
        <v>0</v>
      </c>
      <c r="J9" s="57">
        <f>'ОЦЕНОЧ.ЛИСТ 2021'!D135</f>
        <v>0</v>
      </c>
      <c r="M9" s="70" t="s">
        <v>78</v>
      </c>
      <c r="N9" s="24">
        <f>K1*(P4-N4)/100</f>
        <v>-662000</v>
      </c>
    </row>
    <row r="10" spans="1:21" ht="15.75" x14ac:dyDescent="0.25">
      <c r="A10" s="49">
        <v>5</v>
      </c>
      <c r="B10" s="50" t="s">
        <v>27</v>
      </c>
      <c r="C10" s="57">
        <v>15</v>
      </c>
      <c r="D10" s="57">
        <v>15</v>
      </c>
      <c r="E10" s="57">
        <v>15</v>
      </c>
      <c r="F10" s="57">
        <v>15</v>
      </c>
      <c r="G10" s="57">
        <v>15</v>
      </c>
      <c r="H10" s="57">
        <v>15</v>
      </c>
      <c r="I10" s="57">
        <v>15</v>
      </c>
      <c r="J10" s="57">
        <f>'ОЦЕНОЧ.ЛИСТ 2021'!D136</f>
        <v>0</v>
      </c>
    </row>
    <row r="11" spans="1:21" ht="15.75" x14ac:dyDescent="0.25">
      <c r="A11" s="49">
        <v>6</v>
      </c>
      <c r="B11" s="50" t="s">
        <v>28</v>
      </c>
      <c r="C11" s="57">
        <v>50</v>
      </c>
      <c r="D11" s="57">
        <v>90</v>
      </c>
      <c r="E11" s="57">
        <v>50</v>
      </c>
      <c r="F11" s="57">
        <v>40</v>
      </c>
      <c r="G11" s="57">
        <v>20</v>
      </c>
      <c r="H11" s="57">
        <v>30</v>
      </c>
      <c r="I11" s="57">
        <v>80</v>
      </c>
      <c r="J11" s="57">
        <f>'ОЦЕНОЧ.ЛИСТ 2021'!D137</f>
        <v>0</v>
      </c>
      <c r="M11" s="24" t="s">
        <v>79</v>
      </c>
      <c r="N11" s="55" t="e">
        <f>N8-N9</f>
        <v>#REF!</v>
      </c>
      <c r="O11" s="52">
        <f>O5</f>
        <v>0</v>
      </c>
      <c r="P11" s="55" t="e">
        <f>SUM(P8,N9)</f>
        <v>#REF!</v>
      </c>
      <c r="Q11" s="55" t="e">
        <f>SUM(N11:P11)</f>
        <v>#REF!</v>
      </c>
    </row>
    <row r="12" spans="1:21" ht="15.75" x14ac:dyDescent="0.25">
      <c r="A12" s="53"/>
      <c r="B12" s="50" t="s">
        <v>15</v>
      </c>
      <c r="C12" s="57">
        <f>SUM(C5,C7:C11)</f>
        <v>145</v>
      </c>
      <c r="D12" s="57">
        <f t="shared" ref="D12:G12" si="0">SUM(D5,D7:D11)</f>
        <v>235</v>
      </c>
      <c r="E12" s="57">
        <f t="shared" si="0"/>
        <v>175</v>
      </c>
      <c r="F12" s="57">
        <f t="shared" si="0"/>
        <v>135</v>
      </c>
      <c r="G12" s="57">
        <f t="shared" si="0"/>
        <v>135</v>
      </c>
      <c r="H12" s="57">
        <f t="shared" ref="H12:J12" si="1">SUM(H5,H7:H11)</f>
        <v>125</v>
      </c>
      <c r="I12" s="57">
        <f t="shared" si="1"/>
        <v>195</v>
      </c>
      <c r="J12" s="57">
        <f t="shared" si="1"/>
        <v>0</v>
      </c>
      <c r="M12" s="71">
        <v>0.01</v>
      </c>
      <c r="N12" s="24">
        <v>3780</v>
      </c>
      <c r="P12" s="24">
        <v>7000</v>
      </c>
    </row>
    <row r="13" spans="1:21" ht="15.75" x14ac:dyDescent="0.25">
      <c r="A13" s="53"/>
      <c r="B13" s="50" t="s">
        <v>16</v>
      </c>
      <c r="C13" s="161">
        <f>SUM(C12:J12)/7</f>
        <v>163.57142857142858</v>
      </c>
      <c r="D13" s="161"/>
      <c r="E13" s="161"/>
      <c r="F13" s="161"/>
      <c r="G13" s="161"/>
      <c r="H13" s="161"/>
      <c r="I13" s="161"/>
      <c r="J13" s="161"/>
      <c r="N13" s="24">
        <f>N12*(P4-N4)</f>
        <v>-378000</v>
      </c>
      <c r="P13" s="52">
        <f>P12*(P4-N4)</f>
        <v>-700000</v>
      </c>
    </row>
    <row r="15" spans="1:21" ht="15.75" x14ac:dyDescent="0.25">
      <c r="A15" s="83"/>
      <c r="B15" s="84" t="str">
        <f>'ОЦЕНОЧ.ЛИСТ 2021'!E6</f>
        <v>Шихов Леонид Александрович</v>
      </c>
      <c r="C15" s="154" t="str">
        <f>C1</f>
        <v>Размер запрашиваемой субсидии</v>
      </c>
      <c r="D15" s="154"/>
      <c r="E15" s="154"/>
      <c r="F15" s="154"/>
      <c r="G15" s="154"/>
      <c r="H15" s="154"/>
      <c r="I15" s="154"/>
      <c r="J15" s="154"/>
      <c r="K15" s="55"/>
    </row>
    <row r="16" spans="1:21" ht="18.75" customHeight="1" x14ac:dyDescent="0.3">
      <c r="A16" s="159" t="s">
        <v>12</v>
      </c>
      <c r="B16" s="159" t="s">
        <v>13</v>
      </c>
      <c r="C16" s="160" t="s">
        <v>14</v>
      </c>
      <c r="D16" s="160"/>
      <c r="E16" s="160"/>
      <c r="F16" s="160"/>
      <c r="G16" s="160"/>
      <c r="H16" s="160"/>
      <c r="I16" s="160"/>
      <c r="J16" s="160"/>
      <c r="M16" s="54">
        <v>1229787</v>
      </c>
      <c r="N16" s="55">
        <f>SUM(N3,P3:Q3)</f>
        <v>163.57142857142858</v>
      </c>
      <c r="O16" s="56" t="s">
        <v>29</v>
      </c>
    </row>
    <row r="17" spans="1:21" ht="83.25" customHeight="1" x14ac:dyDescent="0.25">
      <c r="A17" s="159"/>
      <c r="B17" s="159"/>
      <c r="C17" s="78" t="str">
        <f>C3</f>
        <v>Кялин Александр Сергеевич</v>
      </c>
      <c r="D17" s="78" t="str">
        <f t="shared" ref="D17:J17" si="2">D3</f>
        <v>Хапугина Татьяна Анатольевна</v>
      </c>
      <c r="E17" s="78" t="str">
        <f t="shared" si="2"/>
        <v>Мосихин Василий Васильевич</v>
      </c>
      <c r="F17" s="78" t="str">
        <f t="shared" si="2"/>
        <v>Верещагин Руслан Александрович</v>
      </c>
      <c r="G17" s="78" t="str">
        <f t="shared" si="2"/>
        <v>Татаринова Наталия Сергеевна</v>
      </c>
      <c r="H17" s="78" t="str">
        <f t="shared" si="2"/>
        <v>Смирнов Иван Сергеевич</v>
      </c>
      <c r="I17" s="78" t="str">
        <f t="shared" si="2"/>
        <v>Немыкина Елена Владимировна</v>
      </c>
      <c r="J17" s="78">
        <f t="shared" si="2"/>
        <v>0</v>
      </c>
      <c r="M17" s="24" t="e">
        <f>M16-#REF!</f>
        <v>#REF!</v>
      </c>
      <c r="N17" s="52">
        <f>SUM(N5,P5:Q5)</f>
        <v>662000</v>
      </c>
      <c r="O17" s="56" t="s">
        <v>29</v>
      </c>
    </row>
    <row r="18" spans="1:21" x14ac:dyDescent="0.25">
      <c r="A18" s="16">
        <v>1</v>
      </c>
      <c r="B18" s="16">
        <v>2</v>
      </c>
      <c r="C18" s="16">
        <v>3</v>
      </c>
      <c r="D18" s="16">
        <v>4</v>
      </c>
      <c r="E18" s="16">
        <v>5</v>
      </c>
      <c r="F18" s="16">
        <v>6</v>
      </c>
      <c r="G18" s="16">
        <v>7</v>
      </c>
      <c r="H18" s="16">
        <v>9</v>
      </c>
      <c r="I18" s="16">
        <v>10</v>
      </c>
      <c r="J18" s="16">
        <v>11</v>
      </c>
      <c r="M18" s="56" t="s">
        <v>29</v>
      </c>
    </row>
    <row r="19" spans="1:21" ht="31.5" x14ac:dyDescent="0.25">
      <c r="A19" s="49">
        <v>1</v>
      </c>
      <c r="B19" s="50" t="s">
        <v>23</v>
      </c>
      <c r="C19" s="57">
        <v>80</v>
      </c>
      <c r="D19" s="57">
        <v>100</v>
      </c>
      <c r="E19" s="57">
        <v>80</v>
      </c>
      <c r="F19" s="57">
        <v>80</v>
      </c>
      <c r="G19" s="57">
        <v>80</v>
      </c>
      <c r="H19" s="57">
        <v>80</v>
      </c>
      <c r="I19" s="57">
        <v>80</v>
      </c>
      <c r="J19" s="57">
        <f>'ОЦЕНОЧ.ЛИСТ 2021'!E132</f>
        <v>0</v>
      </c>
      <c r="K19" s="55">
        <f>SUM(C19:J19)/7</f>
        <v>82.857142857142861</v>
      </c>
    </row>
    <row r="20" spans="1:21" ht="22.5" customHeight="1" x14ac:dyDescent="0.25">
      <c r="A20" s="49"/>
      <c r="B20" s="49" t="s">
        <v>80</v>
      </c>
      <c r="C20" s="163">
        <f>SUM(C19:J19)/7</f>
        <v>82.857142857142861</v>
      </c>
      <c r="D20" s="164"/>
      <c r="E20" s="164"/>
      <c r="F20" s="164"/>
      <c r="G20" s="164"/>
      <c r="H20" s="164"/>
      <c r="I20" s="164"/>
      <c r="J20" s="164"/>
      <c r="M20" s="43"/>
      <c r="N20" s="51"/>
      <c r="O20" s="51"/>
      <c r="P20" s="51"/>
      <c r="Q20" s="72"/>
      <c r="R20" s="73"/>
      <c r="S20" s="72"/>
      <c r="T20" s="52"/>
      <c r="U20" s="52"/>
    </row>
    <row r="21" spans="1:21" ht="63" x14ac:dyDescent="0.25">
      <c r="A21" s="49">
        <v>2</v>
      </c>
      <c r="B21" s="50" t="s">
        <v>24</v>
      </c>
      <c r="C21" s="57">
        <v>0</v>
      </c>
      <c r="D21" s="57">
        <f>'ОЦЕНОЧ.ЛИСТ 2021'!E154</f>
        <v>0</v>
      </c>
      <c r="E21" s="57">
        <f>'ОЦЕНОЧ.ЛИСТ 2021'!E30</f>
        <v>0</v>
      </c>
      <c r="F21" s="57">
        <f>'ОЦЕНОЧ.ЛИСТ 2021'!E51</f>
        <v>0</v>
      </c>
      <c r="G21" s="57">
        <v>0</v>
      </c>
      <c r="H21" s="57">
        <f>'ОЦЕНОЧ.ЛИСТ 2021'!E92</f>
        <v>0</v>
      </c>
      <c r="I21" s="57">
        <f>'ОЦЕНОЧ.ЛИСТ 2021'!E112</f>
        <v>0</v>
      </c>
      <c r="J21" s="57">
        <f>'ОЦЕНОЧ.ЛИСТ 2021'!E133</f>
        <v>0</v>
      </c>
      <c r="M21" s="23" t="s">
        <v>74</v>
      </c>
      <c r="N21" s="48" t="e">
        <f>'ЖУРНАЛ 2021'!T11</f>
        <v>#REF!</v>
      </c>
    </row>
    <row r="22" spans="1:21" ht="47.25" x14ac:dyDescent="0.25">
      <c r="A22" s="49">
        <v>3</v>
      </c>
      <c r="B22" s="50" t="s">
        <v>25</v>
      </c>
      <c r="C22" s="57">
        <v>10</v>
      </c>
      <c r="D22" s="57">
        <v>10</v>
      </c>
      <c r="E22" s="57">
        <v>10</v>
      </c>
      <c r="F22" s="57">
        <v>10</v>
      </c>
      <c r="G22" s="57">
        <v>10</v>
      </c>
      <c r="H22" s="57">
        <v>10</v>
      </c>
      <c r="I22" s="57">
        <v>10</v>
      </c>
      <c r="J22" s="57">
        <f>'ОЦЕНОЧ.ЛИСТ 2021'!E134</f>
        <v>0</v>
      </c>
      <c r="M22" s="65" t="s">
        <v>75</v>
      </c>
      <c r="N22" s="55" t="e">
        <f>N21-K15</f>
        <v>#REF!</v>
      </c>
      <c r="O22" s="55" t="e">
        <f>SUM(N8:P8)</f>
        <v>#REF!</v>
      </c>
    </row>
    <row r="23" spans="1:21" ht="47.25" x14ac:dyDescent="0.25">
      <c r="A23" s="49">
        <v>4</v>
      </c>
      <c r="B23" s="50" t="s">
        <v>26</v>
      </c>
      <c r="C23" s="57">
        <v>0</v>
      </c>
      <c r="D23" s="57">
        <f>'ОЦЕНОЧ.ЛИСТ 2021'!E156</f>
        <v>0</v>
      </c>
      <c r="E23" s="57">
        <f>'ОЦЕНОЧ.ЛИСТ 2021'!E32</f>
        <v>0</v>
      </c>
      <c r="F23" s="57">
        <f>'ОЦЕНОЧ.ЛИСТ 2021'!E53</f>
        <v>0</v>
      </c>
      <c r="G23" s="57">
        <v>0</v>
      </c>
      <c r="H23" s="57">
        <f>'ОЦЕНОЧ.ЛИСТ 2021'!E94</f>
        <v>0</v>
      </c>
      <c r="I23" s="57">
        <f>'ОЦЕНОЧ.ЛИСТ 2021'!E114</f>
        <v>0</v>
      </c>
      <c r="J23" s="57">
        <f>'ОЦЕНОЧ.ЛИСТ 2021'!E135</f>
        <v>0</v>
      </c>
      <c r="N23" s="55" t="e">
        <f>SUM(N11,O5,P11)</f>
        <v>#REF!</v>
      </c>
    </row>
    <row r="24" spans="1:21" ht="15.75" x14ac:dyDescent="0.25">
      <c r="A24" s="49">
        <v>5</v>
      </c>
      <c r="B24" s="50" t="s">
        <v>27</v>
      </c>
      <c r="C24" s="57">
        <v>15</v>
      </c>
      <c r="D24" s="57">
        <v>15</v>
      </c>
      <c r="E24" s="57">
        <v>15</v>
      </c>
      <c r="F24" s="57">
        <v>15</v>
      </c>
      <c r="G24" s="57">
        <v>15</v>
      </c>
      <c r="H24" s="57">
        <v>15</v>
      </c>
      <c r="I24" s="57">
        <v>15</v>
      </c>
      <c r="J24" s="57">
        <f>'ОЦЕНОЧ.ЛИСТ 2021'!E136</f>
        <v>0</v>
      </c>
    </row>
    <row r="25" spans="1:21" ht="15.75" x14ac:dyDescent="0.25">
      <c r="A25" s="49">
        <v>6</v>
      </c>
      <c r="B25" s="50" t="s">
        <v>28</v>
      </c>
      <c r="C25" s="57">
        <v>60</v>
      </c>
      <c r="D25" s="57">
        <v>90</v>
      </c>
      <c r="E25" s="57">
        <v>50</v>
      </c>
      <c r="F25" s="57">
        <v>35</v>
      </c>
      <c r="G25" s="57">
        <v>35</v>
      </c>
      <c r="H25" s="57">
        <v>40</v>
      </c>
      <c r="I25" s="57">
        <v>90</v>
      </c>
      <c r="J25" s="57">
        <f>'ОЦЕНОЧ.ЛИСТ 2021'!E137</f>
        <v>0</v>
      </c>
    </row>
    <row r="26" spans="1:21" ht="15.75" x14ac:dyDescent="0.25">
      <c r="A26" s="53"/>
      <c r="B26" s="50" t="s">
        <v>15</v>
      </c>
      <c r="C26" s="57">
        <f>SUM(C19,C21:C25)</f>
        <v>165</v>
      </c>
      <c r="D26" s="57">
        <f t="shared" ref="D26:J26" si="3">SUM(D19,D21:D25)</f>
        <v>215</v>
      </c>
      <c r="E26" s="57">
        <f t="shared" si="3"/>
        <v>155</v>
      </c>
      <c r="F26" s="57">
        <f t="shared" si="3"/>
        <v>140</v>
      </c>
      <c r="G26" s="57">
        <f t="shared" si="3"/>
        <v>140</v>
      </c>
      <c r="H26" s="57">
        <f t="shared" si="3"/>
        <v>145</v>
      </c>
      <c r="I26" s="57">
        <f t="shared" si="3"/>
        <v>195</v>
      </c>
      <c r="J26" s="57">
        <f t="shared" si="3"/>
        <v>0</v>
      </c>
    </row>
    <row r="27" spans="1:21" ht="15.75" x14ac:dyDescent="0.25">
      <c r="A27" s="53"/>
      <c r="B27" s="50" t="s">
        <v>16</v>
      </c>
      <c r="C27" s="161">
        <f>SUM(C26:J26)/7</f>
        <v>165</v>
      </c>
      <c r="D27" s="161"/>
      <c r="E27" s="161"/>
      <c r="F27" s="161"/>
      <c r="G27" s="161"/>
      <c r="H27" s="161"/>
      <c r="I27" s="161"/>
      <c r="J27" s="161"/>
    </row>
    <row r="28" spans="1:21" ht="20.25" customHeight="1" x14ac:dyDescent="0.25"/>
    <row r="29" spans="1:21" ht="15.75" x14ac:dyDescent="0.25">
      <c r="A29" s="83"/>
      <c r="B29" s="84"/>
      <c r="C29" s="83"/>
      <c r="D29" s="83"/>
      <c r="E29" s="83"/>
      <c r="F29" s="83"/>
      <c r="G29" s="83"/>
      <c r="H29" s="83"/>
      <c r="I29" s="83"/>
      <c r="J29" s="83"/>
      <c r="K29" s="85"/>
    </row>
    <row r="30" spans="1:21" ht="15" customHeight="1" x14ac:dyDescent="0.25">
      <c r="A30" s="155"/>
      <c r="B30" s="155"/>
      <c r="C30" s="156"/>
      <c r="D30" s="156"/>
      <c r="E30" s="156"/>
      <c r="F30" s="156"/>
      <c r="G30" s="156"/>
      <c r="H30" s="156"/>
      <c r="I30" s="156"/>
      <c r="J30" s="156"/>
      <c r="K30" s="83"/>
    </row>
    <row r="31" spans="1:21" ht="90" customHeight="1" x14ac:dyDescent="0.25">
      <c r="A31" s="155"/>
      <c r="B31" s="155"/>
      <c r="C31" s="86"/>
      <c r="D31" s="86"/>
      <c r="E31" s="86"/>
      <c r="F31" s="86"/>
      <c r="G31" s="86"/>
      <c r="H31" s="86"/>
      <c r="I31" s="86"/>
      <c r="J31" s="86"/>
      <c r="K31" s="83"/>
    </row>
    <row r="32" spans="1:21" x14ac:dyDescent="0.25">
      <c r="A32" s="87"/>
      <c r="B32" s="87"/>
      <c r="C32" s="87"/>
      <c r="D32" s="87"/>
      <c r="E32" s="87"/>
      <c r="F32" s="87"/>
      <c r="G32" s="87"/>
      <c r="H32" s="87"/>
      <c r="I32" s="87"/>
      <c r="J32" s="87"/>
      <c r="K32" s="83"/>
    </row>
    <row r="33" spans="1:15" ht="15.75" x14ac:dyDescent="0.25">
      <c r="A33" s="88"/>
      <c r="B33" s="89"/>
      <c r="C33" s="90"/>
      <c r="D33" s="90"/>
      <c r="E33" s="90"/>
      <c r="F33" s="90"/>
      <c r="G33" s="91"/>
      <c r="H33" s="90"/>
      <c r="I33" s="90"/>
      <c r="J33" s="90"/>
      <c r="K33" s="83"/>
    </row>
    <row r="34" spans="1:15" ht="22.5" customHeight="1" x14ac:dyDescent="0.25">
      <c r="A34" s="88"/>
      <c r="B34" s="88"/>
      <c r="C34" s="157"/>
      <c r="D34" s="157"/>
      <c r="E34" s="157"/>
      <c r="F34" s="157"/>
      <c r="G34" s="157"/>
      <c r="H34" s="157"/>
      <c r="I34" s="157"/>
      <c r="J34" s="157"/>
      <c r="K34" s="83"/>
      <c r="M34" s="72"/>
      <c r="N34" s="52"/>
      <c r="O34" s="52"/>
    </row>
    <row r="35" spans="1:15" ht="15.75" x14ac:dyDescent="0.25">
      <c r="A35" s="88"/>
      <c r="B35" s="89"/>
      <c r="C35" s="90"/>
      <c r="D35" s="90"/>
      <c r="E35" s="90"/>
      <c r="F35" s="90"/>
      <c r="G35" s="91"/>
      <c r="H35" s="90"/>
      <c r="I35" s="90"/>
      <c r="J35" s="90"/>
      <c r="K35" s="83"/>
    </row>
    <row r="36" spans="1:15" ht="15.75" x14ac:dyDescent="0.25">
      <c r="A36" s="88"/>
      <c r="B36" s="89"/>
      <c r="C36" s="90"/>
      <c r="D36" s="90"/>
      <c r="E36" s="90"/>
      <c r="F36" s="90"/>
      <c r="G36" s="91"/>
      <c r="H36" s="90"/>
      <c r="I36" s="90"/>
      <c r="J36" s="90"/>
      <c r="K36" s="83"/>
    </row>
    <row r="37" spans="1:15" ht="36" customHeight="1" x14ac:dyDescent="0.25">
      <c r="A37" s="88"/>
      <c r="B37" s="89"/>
      <c r="C37" s="90"/>
      <c r="D37" s="90"/>
      <c r="E37" s="90"/>
      <c r="F37" s="90"/>
      <c r="G37" s="91"/>
      <c r="H37" s="90"/>
      <c r="I37" s="90"/>
      <c r="J37" s="90"/>
      <c r="K37" s="83"/>
    </row>
    <row r="38" spans="1:15" ht="15.75" x14ac:dyDescent="0.25">
      <c r="A38" s="88"/>
      <c r="B38" s="89"/>
      <c r="C38" s="90"/>
      <c r="D38" s="90"/>
      <c r="E38" s="90"/>
      <c r="F38" s="90"/>
      <c r="G38" s="91"/>
      <c r="H38" s="90"/>
      <c r="I38" s="90"/>
      <c r="J38" s="90"/>
      <c r="K38" s="83"/>
    </row>
    <row r="39" spans="1:15" ht="15.75" x14ac:dyDescent="0.25">
      <c r="A39" s="88"/>
      <c r="B39" s="89"/>
      <c r="C39" s="90"/>
      <c r="D39" s="90"/>
      <c r="E39" s="90"/>
      <c r="F39" s="90"/>
      <c r="G39" s="91"/>
      <c r="H39" s="90"/>
      <c r="I39" s="90"/>
      <c r="J39" s="90"/>
      <c r="K39" s="83"/>
    </row>
    <row r="40" spans="1:15" ht="15.75" x14ac:dyDescent="0.25">
      <c r="A40" s="92"/>
      <c r="B40" s="89"/>
      <c r="C40" s="90"/>
      <c r="D40" s="90"/>
      <c r="E40" s="90"/>
      <c r="F40" s="90"/>
      <c r="G40" s="90"/>
      <c r="H40" s="90"/>
      <c r="I40" s="90"/>
      <c r="J40" s="90"/>
      <c r="K40" s="83"/>
    </row>
    <row r="41" spans="1:15" ht="15.75" x14ac:dyDescent="0.25">
      <c r="A41" s="92"/>
      <c r="B41" s="89"/>
      <c r="C41" s="158"/>
      <c r="D41" s="158"/>
      <c r="E41" s="158"/>
      <c r="F41" s="158"/>
      <c r="G41" s="158"/>
      <c r="H41" s="158"/>
      <c r="I41" s="158"/>
      <c r="J41" s="158"/>
      <c r="K41" s="83"/>
    </row>
    <row r="42" spans="1:15" ht="19.5" customHeight="1" x14ac:dyDescent="0.25">
      <c r="A42" s="83"/>
      <c r="B42" s="83"/>
      <c r="C42" s="83"/>
      <c r="D42" s="83"/>
      <c r="E42" s="83"/>
      <c r="F42" s="83"/>
      <c r="G42" s="83"/>
      <c r="H42" s="83"/>
      <c r="I42" s="83"/>
      <c r="J42" s="83"/>
      <c r="K42" s="83"/>
    </row>
    <row r="43" spans="1:15" ht="15.75" x14ac:dyDescent="0.25">
      <c r="A43" s="83"/>
      <c r="B43" s="84"/>
      <c r="C43" s="83"/>
      <c r="D43" s="83"/>
      <c r="E43" s="83"/>
      <c r="F43" s="83"/>
      <c r="G43" s="83"/>
      <c r="H43" s="83"/>
      <c r="I43" s="83"/>
      <c r="J43" s="83"/>
      <c r="K43" s="85"/>
    </row>
    <row r="44" spans="1:15" ht="15" customHeight="1" x14ac:dyDescent="0.25">
      <c r="A44" s="155"/>
      <c r="B44" s="155"/>
      <c r="C44" s="156"/>
      <c r="D44" s="156"/>
      <c r="E44" s="156"/>
      <c r="F44" s="156"/>
      <c r="G44" s="156"/>
      <c r="H44" s="156"/>
      <c r="I44" s="156"/>
      <c r="J44" s="156"/>
      <c r="K44" s="83"/>
    </row>
    <row r="45" spans="1:15" ht="90" customHeight="1" x14ac:dyDescent="0.25">
      <c r="A45" s="155"/>
      <c r="B45" s="155"/>
      <c r="C45" s="86"/>
      <c r="D45" s="86"/>
      <c r="E45" s="86"/>
      <c r="F45" s="86"/>
      <c r="G45" s="86"/>
      <c r="H45" s="86"/>
      <c r="I45" s="86"/>
      <c r="J45" s="86"/>
      <c r="K45" s="83"/>
    </row>
    <row r="46" spans="1:15" x14ac:dyDescent="0.25">
      <c r="A46" s="87"/>
      <c r="B46" s="87"/>
      <c r="C46" s="87"/>
      <c r="D46" s="87"/>
      <c r="E46" s="87"/>
      <c r="F46" s="87"/>
      <c r="G46" s="87"/>
      <c r="H46" s="87"/>
      <c r="I46" s="87"/>
      <c r="J46" s="87"/>
      <c r="K46" s="83"/>
    </row>
    <row r="47" spans="1:15" ht="15.75" x14ac:dyDescent="0.25">
      <c r="A47" s="88"/>
      <c r="B47" s="89"/>
      <c r="C47" s="90"/>
      <c r="D47" s="90"/>
      <c r="E47" s="90"/>
      <c r="F47" s="90"/>
      <c r="G47" s="91"/>
      <c r="H47" s="90"/>
      <c r="I47" s="90"/>
      <c r="J47" s="90"/>
      <c r="K47" s="83"/>
    </row>
    <row r="48" spans="1:15" ht="22.5" customHeight="1" x14ac:dyDescent="0.25">
      <c r="A48" s="88"/>
      <c r="B48" s="88"/>
      <c r="C48" s="157"/>
      <c r="D48" s="157"/>
      <c r="E48" s="157"/>
      <c r="F48" s="157"/>
      <c r="G48" s="157"/>
      <c r="H48" s="157"/>
      <c r="I48" s="157"/>
      <c r="J48" s="157"/>
      <c r="K48" s="83"/>
      <c r="M48" s="72"/>
      <c r="N48" s="52"/>
      <c r="O48" s="52"/>
    </row>
    <row r="49" spans="1:11" ht="15.75" x14ac:dyDescent="0.25">
      <c r="A49" s="88"/>
      <c r="B49" s="89"/>
      <c r="C49" s="90"/>
      <c r="D49" s="90"/>
      <c r="E49" s="90"/>
      <c r="F49" s="90"/>
      <c r="G49" s="91"/>
      <c r="H49" s="90"/>
      <c r="I49" s="90"/>
      <c r="J49" s="90"/>
      <c r="K49" s="83"/>
    </row>
    <row r="50" spans="1:11" ht="15.75" x14ac:dyDescent="0.25">
      <c r="A50" s="88"/>
      <c r="B50" s="89"/>
      <c r="C50" s="90"/>
      <c r="D50" s="90"/>
      <c r="E50" s="90"/>
      <c r="F50" s="90"/>
      <c r="G50" s="91"/>
      <c r="H50" s="90"/>
      <c r="I50" s="90"/>
      <c r="J50" s="90"/>
      <c r="K50" s="83"/>
    </row>
    <row r="51" spans="1:11" ht="36" customHeight="1" x14ac:dyDescent="0.25">
      <c r="A51" s="88"/>
      <c r="B51" s="89"/>
      <c r="C51" s="90"/>
      <c r="D51" s="90"/>
      <c r="E51" s="90"/>
      <c r="F51" s="90"/>
      <c r="G51" s="91"/>
      <c r="H51" s="90"/>
      <c r="I51" s="90"/>
      <c r="J51" s="90"/>
      <c r="K51" s="83"/>
    </row>
    <row r="52" spans="1:11" ht="15.75" x14ac:dyDescent="0.25">
      <c r="A52" s="88"/>
      <c r="B52" s="89"/>
      <c r="C52" s="90"/>
      <c r="D52" s="90"/>
      <c r="E52" s="90"/>
      <c r="F52" s="90"/>
      <c r="G52" s="91"/>
      <c r="H52" s="90"/>
      <c r="I52" s="90"/>
      <c r="J52" s="90"/>
      <c r="K52" s="83"/>
    </row>
    <row r="53" spans="1:11" ht="15.75" x14ac:dyDescent="0.25">
      <c r="A53" s="88"/>
      <c r="B53" s="89"/>
      <c r="C53" s="90"/>
      <c r="D53" s="90"/>
      <c r="E53" s="90"/>
      <c r="F53" s="90"/>
      <c r="G53" s="91"/>
      <c r="H53" s="90"/>
      <c r="I53" s="90"/>
      <c r="J53" s="90"/>
      <c r="K53" s="83"/>
    </row>
    <row r="54" spans="1:11" ht="15.75" x14ac:dyDescent="0.25">
      <c r="A54" s="92"/>
      <c r="B54" s="89"/>
      <c r="C54" s="90"/>
      <c r="D54" s="90"/>
      <c r="E54" s="90"/>
      <c r="F54" s="90"/>
      <c r="G54" s="90"/>
      <c r="H54" s="90"/>
      <c r="I54" s="90"/>
      <c r="J54" s="90"/>
      <c r="K54" s="83"/>
    </row>
    <row r="55" spans="1:11" ht="15.75" x14ac:dyDescent="0.25">
      <c r="A55" s="92"/>
      <c r="B55" s="89"/>
      <c r="C55" s="158"/>
      <c r="D55" s="158"/>
      <c r="E55" s="158"/>
      <c r="F55" s="158"/>
      <c r="G55" s="158"/>
      <c r="H55" s="158"/>
      <c r="I55" s="158"/>
      <c r="J55" s="158"/>
      <c r="K55" s="83"/>
    </row>
    <row r="56" spans="1:11" x14ac:dyDescent="0.25">
      <c r="A56" s="83"/>
      <c r="B56" s="83"/>
      <c r="C56" s="83"/>
      <c r="D56" s="83"/>
      <c r="E56" s="83"/>
      <c r="F56" s="83"/>
      <c r="G56" s="83"/>
      <c r="H56" s="83"/>
      <c r="I56" s="83"/>
      <c r="J56" s="83"/>
      <c r="K56" s="83"/>
    </row>
  </sheetData>
  <mergeCells count="22">
    <mergeCell ref="C48:J48"/>
    <mergeCell ref="C55:J55"/>
    <mergeCell ref="C41:J41"/>
    <mergeCell ref="A2:A3"/>
    <mergeCell ref="B2:B3"/>
    <mergeCell ref="C2:J2"/>
    <mergeCell ref="C13:J13"/>
    <mergeCell ref="A16:A17"/>
    <mergeCell ref="B16:B17"/>
    <mergeCell ref="C16:J16"/>
    <mergeCell ref="C6:J6"/>
    <mergeCell ref="C20:J20"/>
    <mergeCell ref="C34:J34"/>
    <mergeCell ref="C27:J27"/>
    <mergeCell ref="A30:A31"/>
    <mergeCell ref="B30:B31"/>
    <mergeCell ref="C1:J1"/>
    <mergeCell ref="C15:J15"/>
    <mergeCell ref="A44:A45"/>
    <mergeCell ref="B44:B45"/>
    <mergeCell ref="C44:J44"/>
    <mergeCell ref="C30:J30"/>
  </mergeCells>
  <pageMargins left="0.25" right="0.25" top="0.75" bottom="0.75" header="0.3" footer="0.3"/>
  <pageSetup paperSize="9" fitToHeight="0" orientation="landscape" r:id="rId1"/>
  <rowBreaks count="3" manualBreakCount="3">
    <brk id="14" max="13" man="1"/>
    <brk id="28" max="13" man="1"/>
    <brk id="41" max="9" man="1"/>
  </rowBreaks>
  <colBreaks count="1" manualBreakCount="1">
    <brk id="1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P27" sqref="P27"/>
    </sheetView>
  </sheetViews>
  <sheetFormatPr defaultRowHeight="15" x14ac:dyDescent="0.25"/>
  <cols>
    <col min="1" max="1" width="15.85546875" customWidth="1"/>
    <col min="2" max="2" width="10.85546875" customWidth="1"/>
    <col min="5" max="5" width="9.5703125" bestFit="1" customWidth="1"/>
    <col min="7" max="7" width="10" customWidth="1"/>
    <col min="8" max="8" width="14" customWidth="1"/>
    <col min="10" max="10" width="13.42578125" customWidth="1"/>
  </cols>
  <sheetData>
    <row r="1" spans="1:10" x14ac:dyDescent="0.25">
      <c r="A1" s="19" t="s">
        <v>68</v>
      </c>
      <c r="B1" s="19">
        <v>1988500</v>
      </c>
    </row>
    <row r="2" spans="1:10" x14ac:dyDescent="0.25">
      <c r="C2" s="19" t="s">
        <v>67</v>
      </c>
      <c r="D2" s="19" t="s">
        <v>66</v>
      </c>
      <c r="E2" s="19" t="s">
        <v>65</v>
      </c>
      <c r="F2" s="19" t="s">
        <v>64</v>
      </c>
      <c r="G2" s="19" t="s">
        <v>63</v>
      </c>
      <c r="H2" s="19" t="s">
        <v>62</v>
      </c>
      <c r="J2" t="s">
        <v>61</v>
      </c>
    </row>
    <row r="3" spans="1:10" x14ac:dyDescent="0.25">
      <c r="A3" t="s">
        <v>60</v>
      </c>
      <c r="C3" s="19">
        <f>SUM(D3:G3)</f>
        <v>2270289</v>
      </c>
      <c r="D3" s="20">
        <v>400000</v>
      </c>
      <c r="E3" s="23">
        <v>700000</v>
      </c>
      <c r="F3" s="23">
        <v>665129</v>
      </c>
      <c r="G3" s="24">
        <v>505160</v>
      </c>
      <c r="H3" s="19">
        <f>B1-D3</f>
        <v>1588500</v>
      </c>
    </row>
    <row r="4" spans="1:10" x14ac:dyDescent="0.25">
      <c r="A4" t="s">
        <v>59</v>
      </c>
      <c r="E4" s="19">
        <v>190</v>
      </c>
      <c r="F4" s="19">
        <v>180</v>
      </c>
      <c r="G4" s="19">
        <v>160</v>
      </c>
      <c r="H4" s="19">
        <f>SUM(E4:G4)</f>
        <v>530</v>
      </c>
    </row>
    <row r="5" spans="1:10" x14ac:dyDescent="0.25">
      <c r="A5" t="s">
        <v>58</v>
      </c>
      <c r="E5" s="4">
        <f>E4*100/H4</f>
        <v>35.849056603773583</v>
      </c>
      <c r="F5" s="4">
        <f>F4*100/H4</f>
        <v>33.962264150943398</v>
      </c>
      <c r="G5" s="4">
        <f>G4*100/H4</f>
        <v>30.188679245283019</v>
      </c>
    </row>
    <row r="7" spans="1:10" x14ac:dyDescent="0.25">
      <c r="A7" t="s">
        <v>57</v>
      </c>
      <c r="E7" s="21">
        <f>H3*E5/100</f>
        <v>569462.26415094337</v>
      </c>
      <c r="F7" s="19">
        <f>H3*F5/100</f>
        <v>539490.5660377359</v>
      </c>
      <c r="G7" s="19">
        <f>H3*G5/100</f>
        <v>479547.16981132072</v>
      </c>
      <c r="J7" s="17">
        <f>SUM(D3,E7:G7)</f>
        <v>1988500</v>
      </c>
    </row>
    <row r="10" spans="1:10" x14ac:dyDescent="0.25">
      <c r="H10" s="19" t="s">
        <v>56</v>
      </c>
    </row>
    <row r="11" spans="1:10" x14ac:dyDescent="0.25">
      <c r="F11" s="19">
        <v>700000</v>
      </c>
      <c r="G11" s="22">
        <v>665129</v>
      </c>
      <c r="H11" s="19">
        <f>B1-SUM(D3,E7)</f>
        <v>1019037.7358490566</v>
      </c>
    </row>
    <row r="12" spans="1:10" x14ac:dyDescent="0.25">
      <c r="F12" s="19">
        <v>180</v>
      </c>
      <c r="G12" s="22">
        <v>160</v>
      </c>
      <c r="H12" s="19">
        <f>SUM(E12:G12)</f>
        <v>340</v>
      </c>
    </row>
    <row r="13" spans="1:10" x14ac:dyDescent="0.25">
      <c r="F13" s="4">
        <f>F12*100/H12</f>
        <v>52.941176470588232</v>
      </c>
      <c r="G13" s="4">
        <f>G12*100/H12</f>
        <v>47.058823529411768</v>
      </c>
    </row>
    <row r="15" spans="1:10" x14ac:dyDescent="0.25">
      <c r="F15" s="18">
        <f>H11*F13/100</f>
        <v>539490.56603773579</v>
      </c>
      <c r="G15" s="18">
        <f>H11*G13/100</f>
        <v>479547.16981132084</v>
      </c>
      <c r="J15" s="17">
        <f>SUM(D3,E7,F15:G15)</f>
        <v>1988500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3:G22"/>
  <sheetViews>
    <sheetView view="pageBreakPreview" zoomScale="91" zoomScaleNormal="70" zoomScaleSheetLayoutView="91" workbookViewId="0">
      <selection activeCell="A4" sqref="A4:G20"/>
    </sheetView>
  </sheetViews>
  <sheetFormatPr defaultRowHeight="15" x14ac:dyDescent="0.25"/>
  <cols>
    <col min="1" max="1" width="9.42578125" customWidth="1"/>
    <col min="2" max="2" width="75.42578125" customWidth="1"/>
    <col min="3" max="3" width="22.28515625" customWidth="1"/>
    <col min="4" max="4" width="20.140625" customWidth="1"/>
    <col min="5" max="5" width="19.5703125" customWidth="1"/>
    <col min="6" max="7" width="19.85546875" customWidth="1"/>
  </cols>
  <sheetData>
    <row r="3" spans="1:7" ht="15.75" x14ac:dyDescent="0.25">
      <c r="A3" s="149" t="s">
        <v>30</v>
      </c>
      <c r="B3" s="149"/>
      <c r="C3" s="149"/>
      <c r="D3" s="149"/>
      <c r="E3" s="149"/>
      <c r="F3" s="149"/>
      <c r="G3" s="149"/>
    </row>
    <row r="4" spans="1:7" ht="22.5" x14ac:dyDescent="0.3">
      <c r="B4" s="79"/>
      <c r="C4" s="74" t="s">
        <v>132</v>
      </c>
      <c r="D4" s="79"/>
      <c r="E4" s="79"/>
      <c r="F4" s="79"/>
      <c r="G4" s="79"/>
    </row>
    <row r="5" spans="1:7" x14ac:dyDescent="0.25">
      <c r="A5" s="150" t="s">
        <v>31</v>
      </c>
      <c r="B5" s="150"/>
      <c r="C5" s="150"/>
      <c r="D5" s="150"/>
      <c r="E5" s="150"/>
      <c r="F5" s="150"/>
      <c r="G5" s="150"/>
    </row>
    <row r="6" spans="1:7" ht="15.75" x14ac:dyDescent="0.25">
      <c r="A6" s="7"/>
      <c r="B6" s="7"/>
      <c r="C6" s="7"/>
      <c r="D6" s="7"/>
      <c r="E6" s="7"/>
      <c r="F6" s="7"/>
      <c r="G6" s="7"/>
    </row>
    <row r="7" spans="1:7" ht="15.75" customHeight="1" x14ac:dyDescent="0.25">
      <c r="A7" s="151" t="s">
        <v>40</v>
      </c>
      <c r="B7" s="151" t="s">
        <v>13</v>
      </c>
      <c r="C7" s="151" t="s">
        <v>32</v>
      </c>
      <c r="D7" s="143" t="s">
        <v>14</v>
      </c>
      <c r="E7" s="143"/>
      <c r="F7" s="143"/>
      <c r="G7" s="143"/>
    </row>
    <row r="8" spans="1:7" ht="54" customHeight="1" x14ac:dyDescent="0.25">
      <c r="A8" s="151"/>
      <c r="B8" s="151"/>
      <c r="C8" s="151"/>
      <c r="D8" s="60" t="str">
        <f>'ОЦЕНОЧ.ЛИСТ 2021'!D131</f>
        <v>Максимов Сергей Иванович</v>
      </c>
      <c r="E8" s="60" t="str">
        <f>'ОЦЕНОЧ.ЛИСТ 2021'!E131</f>
        <v>Шихов Леонид Александрович</v>
      </c>
      <c r="F8" s="60">
        <f>'ОЦЕНОЧ.ЛИСТ 2021'!F90</f>
        <v>0</v>
      </c>
      <c r="G8" s="60"/>
    </row>
    <row r="9" spans="1:7" ht="63" x14ac:dyDescent="0.25">
      <c r="A9" s="82" t="s">
        <v>41</v>
      </c>
      <c r="B9" s="9" t="s">
        <v>46</v>
      </c>
      <c r="C9" s="5" t="s">
        <v>43</v>
      </c>
      <c r="D9" s="11"/>
      <c r="E9" s="11"/>
      <c r="F9" s="11"/>
      <c r="G9" s="11"/>
    </row>
    <row r="10" spans="1:7" ht="47.25" x14ac:dyDescent="0.25">
      <c r="A10" s="82">
        <v>2</v>
      </c>
      <c r="B10" s="75" t="s">
        <v>39</v>
      </c>
      <c r="C10" s="5">
        <v>30</v>
      </c>
      <c r="D10" s="11"/>
      <c r="E10" s="11"/>
      <c r="F10" s="11"/>
      <c r="G10" s="11"/>
    </row>
    <row r="11" spans="1:7" ht="45" x14ac:dyDescent="0.25">
      <c r="A11" s="82">
        <v>3</v>
      </c>
      <c r="B11" s="75" t="s">
        <v>25</v>
      </c>
      <c r="C11" s="5" t="s">
        <v>73</v>
      </c>
      <c r="D11" s="11"/>
      <c r="E11" s="11"/>
      <c r="F11" s="11"/>
      <c r="G11" s="11"/>
    </row>
    <row r="12" spans="1:7" ht="31.5" x14ac:dyDescent="0.25">
      <c r="A12" s="82">
        <v>4</v>
      </c>
      <c r="B12" s="75" t="s">
        <v>26</v>
      </c>
      <c r="C12" s="5" t="s">
        <v>42</v>
      </c>
      <c r="D12" s="11"/>
      <c r="E12" s="11"/>
      <c r="F12" s="11"/>
      <c r="G12" s="11"/>
    </row>
    <row r="13" spans="1:7" ht="45" x14ac:dyDescent="0.25">
      <c r="A13" s="82">
        <v>5</v>
      </c>
      <c r="B13" s="75" t="s">
        <v>27</v>
      </c>
      <c r="C13" s="5" t="s">
        <v>44</v>
      </c>
      <c r="D13" s="11"/>
      <c r="E13" s="11"/>
      <c r="F13" s="11"/>
      <c r="G13" s="11"/>
    </row>
    <row r="14" spans="1:7" ht="32.25" customHeight="1" x14ac:dyDescent="0.25">
      <c r="A14" s="82">
        <v>6</v>
      </c>
      <c r="B14" s="75" t="s">
        <v>28</v>
      </c>
      <c r="C14" s="5" t="s">
        <v>43</v>
      </c>
      <c r="D14" s="11"/>
      <c r="E14" s="11"/>
      <c r="F14" s="11"/>
      <c r="G14" s="11"/>
    </row>
    <row r="15" spans="1:7" ht="32.25" customHeight="1" x14ac:dyDescent="0.25">
      <c r="A15" s="143" t="s">
        <v>15</v>
      </c>
      <c r="B15" s="143"/>
      <c r="C15" s="143"/>
      <c r="D15" s="11"/>
      <c r="E15" s="11"/>
      <c r="F15" s="11"/>
      <c r="G15" s="11"/>
    </row>
    <row r="16" spans="1:7" x14ac:dyDescent="0.25">
      <c r="A16" s="8"/>
      <c r="B16" s="8"/>
      <c r="C16" s="8"/>
      <c r="D16" s="8"/>
      <c r="E16" s="8"/>
      <c r="F16" s="8"/>
      <c r="G16" s="8"/>
    </row>
    <row r="17" spans="1:7" ht="39" customHeight="1" x14ac:dyDescent="0.25">
      <c r="A17" s="8"/>
      <c r="B17" s="8"/>
      <c r="C17" s="8"/>
      <c r="D17" s="144"/>
      <c r="E17" s="144"/>
      <c r="F17" s="144"/>
      <c r="G17" s="144"/>
    </row>
    <row r="18" spans="1:7" x14ac:dyDescent="0.25">
      <c r="A18" s="8"/>
      <c r="B18" s="8"/>
      <c r="C18" s="8"/>
      <c r="D18" s="145" t="s">
        <v>45</v>
      </c>
      <c r="E18" s="145"/>
      <c r="F18" s="145"/>
      <c r="G18" s="145"/>
    </row>
    <row r="19" spans="1:7" x14ac:dyDescent="0.25">
      <c r="A19" s="8"/>
      <c r="B19" s="8"/>
      <c r="C19" s="8"/>
      <c r="D19" s="146" t="s">
        <v>123</v>
      </c>
      <c r="E19" s="146"/>
      <c r="F19" s="146"/>
      <c r="G19" s="146"/>
    </row>
    <row r="20" spans="1:7" ht="61.5" customHeight="1" x14ac:dyDescent="0.25">
      <c r="A20" s="147" t="s">
        <v>102</v>
      </c>
      <c r="B20" s="148"/>
      <c r="C20" s="148"/>
      <c r="D20" s="148"/>
      <c r="E20" s="148"/>
      <c r="F20" s="148"/>
      <c r="G20" s="148"/>
    </row>
    <row r="21" spans="1:7" x14ac:dyDescent="0.25">
      <c r="A21" s="8"/>
      <c r="B21" s="8"/>
      <c r="C21" s="8"/>
      <c r="D21" s="8"/>
      <c r="E21" s="8"/>
      <c r="F21" s="8"/>
      <c r="G21" s="8"/>
    </row>
    <row r="22" spans="1:7" ht="339.75" customHeight="1" x14ac:dyDescent="0.25">
      <c r="A22" s="142" t="s">
        <v>72</v>
      </c>
      <c r="B22" s="142"/>
      <c r="C22" s="142"/>
      <c r="D22" s="142"/>
      <c r="E22" s="142"/>
      <c r="F22" s="142"/>
      <c r="G22" s="142"/>
    </row>
  </sheetData>
  <mergeCells count="12">
    <mergeCell ref="A22:G22"/>
    <mergeCell ref="A3:G3"/>
    <mergeCell ref="A5:G5"/>
    <mergeCell ref="A7:A8"/>
    <mergeCell ref="B7:B8"/>
    <mergeCell ref="C7:C8"/>
    <mergeCell ref="D7:G7"/>
    <mergeCell ref="A15:C15"/>
    <mergeCell ref="D17:G17"/>
    <mergeCell ref="D18:G18"/>
    <mergeCell ref="D19:G19"/>
    <mergeCell ref="A20:G20"/>
  </mergeCells>
  <pageMargins left="0.23622047244094491" right="0.23622047244094491" top="0.74803149606299213" bottom="0.55118110236220474" header="0.31496062992125984" footer="0.31496062992125984"/>
  <pageSetup paperSize="9" scale="76" fitToHeight="0"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
  <sheetViews>
    <sheetView workbookViewId="0">
      <selection activeCell="C8" sqref="C8"/>
    </sheetView>
  </sheetViews>
  <sheetFormatPr defaultRowHeight="15" x14ac:dyDescent="0.25"/>
  <cols>
    <col min="1" max="1" width="4.5703125" customWidth="1"/>
    <col min="2" max="2" width="12.28515625" customWidth="1"/>
    <col min="3" max="3" width="20.5703125" customWidth="1"/>
    <col min="4" max="4" width="14.42578125" customWidth="1"/>
    <col min="5" max="5" width="21.140625" customWidth="1"/>
    <col min="6" max="6" width="21.85546875" customWidth="1"/>
    <col min="7" max="7" width="12.85546875" customWidth="1"/>
    <col min="8" max="8" width="15.28515625" customWidth="1"/>
    <col min="9" max="9" width="19.42578125" customWidth="1"/>
    <col min="10" max="17" width="9.140625" style="102"/>
  </cols>
  <sheetData>
    <row r="1" spans="1:27" ht="67.900000000000006" customHeight="1" x14ac:dyDescent="0.25">
      <c r="A1" s="131" t="s">
        <v>137</v>
      </c>
      <c r="B1" s="131"/>
      <c r="C1" s="131"/>
      <c r="D1" s="131"/>
      <c r="E1" s="131"/>
      <c r="F1" s="131"/>
      <c r="G1" s="131"/>
      <c r="H1" s="131"/>
      <c r="I1" s="131"/>
    </row>
    <row r="2" spans="1:27" s="32" customFormat="1" ht="60" x14ac:dyDescent="0.25">
      <c r="A2" s="5" t="s">
        <v>3</v>
      </c>
      <c r="B2" s="5" t="s">
        <v>4</v>
      </c>
      <c r="C2" s="5" t="s">
        <v>69</v>
      </c>
      <c r="D2" s="166" t="s">
        <v>128</v>
      </c>
      <c r="E2" s="167"/>
      <c r="F2" s="5" t="s">
        <v>5</v>
      </c>
      <c r="G2" s="5" t="s">
        <v>38</v>
      </c>
      <c r="H2" s="5" t="s">
        <v>6</v>
      </c>
      <c r="I2" s="5" t="s">
        <v>7</v>
      </c>
      <c r="J2" s="103"/>
      <c r="K2" s="103"/>
      <c r="L2" s="103"/>
      <c r="M2" s="103"/>
      <c r="N2" s="103"/>
      <c r="O2" s="103"/>
      <c r="P2" s="103"/>
      <c r="Q2" s="103"/>
    </row>
    <row r="3" spans="1:27" s="32" customFormat="1" ht="96.75" customHeight="1" x14ac:dyDescent="0.25">
      <c r="A3" s="5">
        <v>1</v>
      </c>
      <c r="B3" s="123">
        <v>44313</v>
      </c>
      <c r="C3" s="5" t="s">
        <v>124</v>
      </c>
      <c r="D3" s="124" t="s">
        <v>125</v>
      </c>
      <c r="E3" s="125" t="s">
        <v>126</v>
      </c>
      <c r="F3" s="5" t="s">
        <v>127</v>
      </c>
      <c r="G3" s="126">
        <v>292540.01</v>
      </c>
      <c r="H3" s="126">
        <v>233724</v>
      </c>
      <c r="I3" s="126">
        <f>G3-H3</f>
        <v>58816.010000000009</v>
      </c>
      <c r="J3" s="103"/>
      <c r="K3" s="103"/>
      <c r="L3" s="103"/>
      <c r="M3" s="103"/>
      <c r="N3" s="103"/>
      <c r="O3" s="103"/>
      <c r="P3" s="103"/>
      <c r="Q3" s="103"/>
    </row>
    <row r="4" spans="1:27" s="32" customFormat="1" ht="60" x14ac:dyDescent="0.25">
      <c r="A4" s="5">
        <v>2</v>
      </c>
      <c r="B4" s="123">
        <v>44406</v>
      </c>
      <c r="C4" s="5" t="s">
        <v>85</v>
      </c>
      <c r="D4" s="124" t="s">
        <v>87</v>
      </c>
      <c r="E4" s="125" t="s">
        <v>88</v>
      </c>
      <c r="F4" s="5" t="s">
        <v>70</v>
      </c>
      <c r="G4" s="126">
        <f t="shared" ref="G4" si="0">SUM(H4:I4)</f>
        <v>875000</v>
      </c>
      <c r="H4" s="126">
        <v>700000</v>
      </c>
      <c r="I4" s="126">
        <v>175000</v>
      </c>
      <c r="J4" s="104"/>
      <c r="K4" s="104"/>
      <c r="L4" s="104"/>
      <c r="M4" s="104"/>
      <c r="N4" s="104"/>
      <c r="O4" s="104"/>
      <c r="P4" s="104"/>
      <c r="Q4" s="104"/>
      <c r="R4" s="104"/>
      <c r="S4" s="107"/>
      <c r="T4" s="107"/>
      <c r="U4" s="107"/>
      <c r="V4" s="107"/>
      <c r="W4" s="107"/>
      <c r="X4" s="108"/>
      <c r="Y4" s="108"/>
      <c r="Z4" s="99"/>
      <c r="AA4" s="103"/>
    </row>
    <row r="5" spans="1:27" s="32" customFormat="1" ht="96.75" customHeight="1" x14ac:dyDescent="0.25">
      <c r="A5" s="5">
        <v>3</v>
      </c>
      <c r="B5" s="123">
        <v>44406</v>
      </c>
      <c r="C5" s="5" t="s">
        <v>110</v>
      </c>
      <c r="D5" s="124" t="s">
        <v>114</v>
      </c>
      <c r="E5" s="125" t="s">
        <v>115</v>
      </c>
      <c r="F5" s="5" t="s">
        <v>117</v>
      </c>
      <c r="G5" s="126">
        <v>358400</v>
      </c>
      <c r="H5" s="126">
        <v>283136</v>
      </c>
      <c r="I5" s="126">
        <f>G5-H5</f>
        <v>75264</v>
      </c>
      <c r="J5" s="103"/>
      <c r="K5" s="103"/>
      <c r="L5" s="103"/>
      <c r="M5" s="103"/>
      <c r="N5" s="103"/>
      <c r="O5" s="103"/>
      <c r="P5" s="103"/>
      <c r="Q5" s="103"/>
    </row>
    <row r="6" spans="1:27" s="32" customFormat="1" ht="31.5" customHeight="1" x14ac:dyDescent="0.25">
      <c r="A6" s="165" t="s">
        <v>131</v>
      </c>
      <c r="B6" s="165"/>
      <c r="C6" s="165"/>
      <c r="D6" s="165"/>
      <c r="E6" s="165"/>
      <c r="F6" s="165"/>
      <c r="G6" s="126">
        <f>SUM(G4:G5)</f>
        <v>1233400</v>
      </c>
      <c r="H6" s="127">
        <f>SUM(H4:H5)</f>
        <v>983136</v>
      </c>
      <c r="I6" s="126">
        <f>SUM(I4:I5)</f>
        <v>250264</v>
      </c>
      <c r="J6" s="103"/>
      <c r="K6" s="103"/>
      <c r="L6" s="103"/>
      <c r="M6" s="103"/>
      <c r="N6" s="103"/>
      <c r="O6" s="103"/>
      <c r="P6" s="103"/>
      <c r="Q6" s="103"/>
    </row>
    <row r="7" spans="1:27" x14ac:dyDescent="0.25">
      <c r="H7" s="6"/>
    </row>
    <row r="8" spans="1:27" x14ac:dyDescent="0.25">
      <c r="B8" s="8" t="s">
        <v>138</v>
      </c>
      <c r="H8" s="8" t="s">
        <v>139</v>
      </c>
    </row>
  </sheetData>
  <mergeCells count="3">
    <mergeCell ref="A6:F6"/>
    <mergeCell ref="A1:I1"/>
    <mergeCell ref="D2:E2"/>
  </mergeCells>
  <hyperlinks>
    <hyperlink ref="E4" r:id="rId1"/>
  </hyperlinks>
  <pageMargins left="0.23622047244094491" right="0.23622047244094491" top="0.74803149606299213" bottom="0.74803149606299213" header="0.31496062992125984" footer="0.31496062992125984"/>
  <pageSetup paperSize="9" fitToWidth="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
  <sheetViews>
    <sheetView tabSelected="1" workbookViewId="0">
      <selection sqref="A1:H1"/>
    </sheetView>
  </sheetViews>
  <sheetFormatPr defaultRowHeight="15" x14ac:dyDescent="0.25"/>
  <cols>
    <col min="1" max="1" width="4.5703125" customWidth="1"/>
    <col min="2" max="2" width="13.85546875" customWidth="1"/>
    <col min="3" max="3" width="35.7109375" customWidth="1"/>
    <col min="4" max="4" width="18.28515625" customWidth="1"/>
    <col min="5" max="5" width="19.5703125" customWidth="1"/>
    <col min="6" max="6" width="23.7109375" customWidth="1"/>
    <col min="7" max="7" width="20.28515625" customWidth="1"/>
    <col min="8" max="8" width="14.5703125" bestFit="1" customWidth="1"/>
    <col min="9" max="9" width="13.28515625" style="102" bestFit="1" customWidth="1"/>
    <col min="10" max="17" width="9.140625" style="102"/>
  </cols>
  <sheetData>
    <row r="1" spans="1:27" ht="67.900000000000006" customHeight="1" x14ac:dyDescent="0.25">
      <c r="A1" s="131" t="s">
        <v>140</v>
      </c>
      <c r="B1" s="131"/>
      <c r="C1" s="131"/>
      <c r="D1" s="131"/>
      <c r="E1" s="131"/>
      <c r="F1" s="131"/>
      <c r="G1" s="131"/>
      <c r="H1" s="131"/>
    </row>
    <row r="2" spans="1:27" s="32" customFormat="1" ht="94.5" customHeight="1" x14ac:dyDescent="0.25">
      <c r="A2" s="168" t="s">
        <v>3</v>
      </c>
      <c r="B2" s="168" t="s">
        <v>141</v>
      </c>
      <c r="C2" s="132" t="s">
        <v>142</v>
      </c>
      <c r="D2" s="133"/>
      <c r="E2" s="141" t="s">
        <v>144</v>
      </c>
      <c r="F2" s="132"/>
      <c r="G2" s="132"/>
      <c r="H2" s="133"/>
      <c r="I2" s="168" t="s">
        <v>149</v>
      </c>
      <c r="J2" s="103"/>
      <c r="K2" s="103"/>
      <c r="L2" s="103"/>
      <c r="M2" s="103"/>
      <c r="N2" s="103"/>
      <c r="O2" s="103"/>
      <c r="P2" s="103"/>
      <c r="Q2" s="103"/>
    </row>
    <row r="3" spans="1:27" s="32" customFormat="1" ht="31.5" x14ac:dyDescent="0.25">
      <c r="A3" s="169"/>
      <c r="B3" s="169"/>
      <c r="C3" s="120" t="s">
        <v>143</v>
      </c>
      <c r="D3" s="122" t="s">
        <v>36</v>
      </c>
      <c r="E3" s="122" t="s">
        <v>145</v>
      </c>
      <c r="F3" s="121" t="s">
        <v>146</v>
      </c>
      <c r="G3" s="122" t="s">
        <v>147</v>
      </c>
      <c r="H3" s="122" t="s">
        <v>148</v>
      </c>
      <c r="I3" s="169"/>
      <c r="J3" s="103"/>
      <c r="K3" s="103"/>
      <c r="L3" s="103"/>
      <c r="M3" s="103"/>
      <c r="N3" s="103"/>
      <c r="O3" s="103"/>
      <c r="P3" s="103"/>
      <c r="Q3" s="103"/>
    </row>
    <row r="4" spans="1:27" s="32" customFormat="1" ht="60" x14ac:dyDescent="0.25">
      <c r="A4" s="122">
        <v>1</v>
      </c>
      <c r="B4" s="26">
        <v>44371</v>
      </c>
      <c r="C4" s="122" t="s">
        <v>124</v>
      </c>
      <c r="D4" s="27" t="s">
        <v>150</v>
      </c>
      <c r="E4" s="122" t="s">
        <v>151</v>
      </c>
      <c r="F4" s="126" t="s">
        <v>152</v>
      </c>
      <c r="G4" s="28">
        <v>233724</v>
      </c>
      <c r="H4" s="26">
        <v>44377</v>
      </c>
      <c r="I4" s="114"/>
      <c r="J4" s="103"/>
      <c r="K4" s="103"/>
      <c r="L4" s="103"/>
      <c r="M4" s="103"/>
      <c r="N4" s="103"/>
      <c r="O4" s="103"/>
      <c r="P4" s="103"/>
      <c r="Q4" s="103"/>
    </row>
    <row r="5" spans="1:27" s="32" customFormat="1" ht="60" x14ac:dyDescent="0.25">
      <c r="A5" s="122">
        <v>2</v>
      </c>
      <c r="B5" s="26">
        <v>44406</v>
      </c>
      <c r="C5" s="122" t="s">
        <v>85</v>
      </c>
      <c r="D5" s="27" t="s">
        <v>86</v>
      </c>
      <c r="E5" s="122" t="s">
        <v>151</v>
      </c>
      <c r="F5" s="126" t="s">
        <v>152</v>
      </c>
      <c r="G5" s="28">
        <v>530272</v>
      </c>
      <c r="H5" s="26">
        <v>44466</v>
      </c>
      <c r="I5" s="116"/>
      <c r="J5" s="104"/>
      <c r="K5" s="104"/>
      <c r="L5" s="104"/>
      <c r="M5" s="104"/>
      <c r="N5" s="104"/>
      <c r="O5" s="104"/>
      <c r="P5" s="104"/>
      <c r="Q5" s="104"/>
      <c r="R5" s="104"/>
      <c r="S5" s="107"/>
      <c r="T5" s="107"/>
      <c r="U5" s="107"/>
      <c r="V5" s="107"/>
      <c r="W5" s="107"/>
      <c r="X5" s="108"/>
      <c r="Y5" s="108"/>
      <c r="Z5" s="99"/>
      <c r="AA5" s="103"/>
    </row>
    <row r="6" spans="1:27" s="32" customFormat="1" ht="60" x14ac:dyDescent="0.25">
      <c r="A6" s="122">
        <v>3</v>
      </c>
      <c r="B6" s="26">
        <v>44434</v>
      </c>
      <c r="C6" s="122" t="s">
        <v>110</v>
      </c>
      <c r="D6" s="27" t="s">
        <v>111</v>
      </c>
      <c r="E6" s="122" t="s">
        <v>151</v>
      </c>
      <c r="F6" s="126" t="s">
        <v>152</v>
      </c>
      <c r="G6" s="28">
        <v>283136</v>
      </c>
      <c r="H6" s="26">
        <v>44445</v>
      </c>
      <c r="I6" s="114"/>
      <c r="J6" s="103"/>
      <c r="K6" s="103"/>
      <c r="L6" s="103"/>
      <c r="M6" s="103"/>
      <c r="N6" s="103"/>
      <c r="O6" s="103"/>
      <c r="P6" s="103"/>
      <c r="Q6" s="103"/>
    </row>
    <row r="7" spans="1:27" s="32" customFormat="1" ht="60" x14ac:dyDescent="0.25">
      <c r="A7" s="122">
        <v>4</v>
      </c>
      <c r="B7" s="26">
        <v>44515</v>
      </c>
      <c r="C7" s="122" t="s">
        <v>105</v>
      </c>
      <c r="D7" s="27" t="s">
        <v>112</v>
      </c>
      <c r="E7" s="122" t="s">
        <v>151</v>
      </c>
      <c r="F7" s="126" t="s">
        <v>152</v>
      </c>
      <c r="G7" s="28">
        <v>662000</v>
      </c>
      <c r="H7" s="26">
        <v>44464</v>
      </c>
      <c r="I7" s="31"/>
      <c r="J7" s="103"/>
      <c r="K7" s="103"/>
      <c r="L7" s="103"/>
      <c r="M7" s="103"/>
      <c r="N7" s="103"/>
      <c r="O7" s="103"/>
      <c r="P7" s="103"/>
      <c r="Q7" s="103"/>
    </row>
    <row r="8" spans="1:27" x14ac:dyDescent="0.25">
      <c r="G8" s="6"/>
    </row>
  </sheetData>
  <mergeCells count="6">
    <mergeCell ref="I2:I3"/>
    <mergeCell ref="A1:H1"/>
    <mergeCell ref="C2:D2"/>
    <mergeCell ref="E2:H2"/>
    <mergeCell ref="B2:B3"/>
    <mergeCell ref="A2:A3"/>
  </mergeCells>
  <pageMargins left="0.25" right="0.25" top="0.75" bottom="0.75" header="0.3" footer="0.3"/>
  <pageSetup paperSize="9" scale="7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ЖУРНАЛ 2021 (3)</vt:lpstr>
      <vt:lpstr>ЖУРНАЛ 2021</vt:lpstr>
      <vt:lpstr>ОЦЕНОЧ.ЛИСТ 2021</vt:lpstr>
      <vt:lpstr>Оценки 2021</vt:lpstr>
      <vt:lpstr>Расчет субсидии 2021</vt:lpstr>
      <vt:lpstr>ОЦЕНОЧ.ЛИСТ 2021 (2)</vt:lpstr>
      <vt:lpstr>журнал для проверки</vt:lpstr>
      <vt:lpstr>реестр получателей</vt:lpstr>
      <vt:lpstr>'ЖУРНАЛ 2021'!Область_печати</vt:lpstr>
      <vt:lpstr>'ЖУРНАЛ 2021 (3)'!Область_печати</vt:lpstr>
      <vt:lpstr>'журнал для проверки'!Область_печати</vt:lpstr>
      <vt:lpstr>'Оценки 2021'!Область_печати</vt:lpstr>
      <vt:lpstr>'ОЦЕНОЧ.ЛИСТ 2021'!Область_печати</vt:lpstr>
      <vt:lpstr>'ОЦЕНОЧ.ЛИСТ 2021 (2)'!Область_печати</vt:lpstr>
      <vt:lpstr>'реестр получателей'!Область_печати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ORG</cp:lastModifiedBy>
  <cp:lastPrinted>2021-10-15T12:11:32Z</cp:lastPrinted>
  <dcterms:created xsi:type="dcterms:W3CDTF">2017-07-17T06:45:09Z</dcterms:created>
  <dcterms:modified xsi:type="dcterms:W3CDTF">2022-02-24T14:09:32Z</dcterms:modified>
</cp:coreProperties>
</file>